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nayara.11109\Downloads\"/>
    </mc:Choice>
  </mc:AlternateContent>
  <bookViews>
    <workbookView xWindow="0" yWindow="0" windowWidth="23040" windowHeight="8616"/>
  </bookViews>
  <sheets>
    <sheet name="CUSTO (COM VALORES)" sheetId="1" r:id="rId1"/>
    <sheet name="Cronograma FF (COM VALORES)" sheetId="2" r:id="rId2"/>
    <sheet name="COMPOSIÇÃO" sheetId="3" r:id="rId3"/>
  </sheets>
  <definedNames>
    <definedName name="_xlnm._FilterDatabase" localSheetId="0" hidden="1">'CUSTO (COM VALORES)'!$A$3:$K$5</definedName>
    <definedName name="_xlnm.Print_Area" localSheetId="0">'CUSTO (COM VALORES)'!$B$1:$K$348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 i="2" l="1"/>
  <c r="F24" i="2"/>
  <c r="D323" i="1" l="1"/>
  <c r="D329" i="1" s="1"/>
  <c r="I83" i="1" l="1"/>
  <c r="J28" i="1"/>
  <c r="G28" i="1"/>
  <c r="I28" i="1"/>
  <c r="K28" i="1" s="1"/>
  <c r="J85" i="1"/>
  <c r="J86" i="1"/>
  <c r="J87" i="1"/>
  <c r="J84" i="1"/>
  <c r="I85" i="1"/>
  <c r="I86" i="1"/>
  <c r="I87" i="1"/>
  <c r="I84" i="1"/>
  <c r="G85" i="1"/>
  <c r="K85" i="1" s="1"/>
  <c r="G86" i="1"/>
  <c r="G87" i="1"/>
  <c r="G84" i="1"/>
  <c r="G83" i="1" s="1"/>
  <c r="J74" i="1"/>
  <c r="J75" i="1"/>
  <c r="J76" i="1"/>
  <c r="I74" i="1"/>
  <c r="I75" i="1"/>
  <c r="I76" i="1"/>
  <c r="G74" i="1"/>
  <c r="G75" i="1"/>
  <c r="G76" i="1"/>
  <c r="J310" i="1"/>
  <c r="I310" i="1"/>
  <c r="G310" i="1"/>
  <c r="J309" i="1"/>
  <c r="I309" i="1"/>
  <c r="G309" i="1"/>
  <c r="J306" i="1"/>
  <c r="I306" i="1"/>
  <c r="G306" i="1"/>
  <c r="J305" i="1"/>
  <c r="I305" i="1"/>
  <c r="G305" i="1"/>
  <c r="J304" i="1"/>
  <c r="I304" i="1"/>
  <c r="G304" i="1"/>
  <c r="J303" i="1"/>
  <c r="I303" i="1"/>
  <c r="G303" i="1"/>
  <c r="K87" i="1" l="1"/>
  <c r="K86" i="1"/>
  <c r="K74" i="1"/>
  <c r="K84" i="1"/>
  <c r="K83" i="1" s="1"/>
  <c r="K304" i="1"/>
  <c r="K75" i="1"/>
  <c r="K76" i="1"/>
  <c r="K306" i="1"/>
  <c r="G308" i="1"/>
  <c r="G307" i="1" s="1"/>
  <c r="K310" i="1"/>
  <c r="I302" i="1"/>
  <c r="K305" i="1"/>
  <c r="K309" i="1"/>
  <c r="G302" i="1"/>
  <c r="K303" i="1"/>
  <c r="I308" i="1"/>
  <c r="I307" i="1" s="1"/>
  <c r="K308" i="1" l="1"/>
  <c r="K307" i="1" s="1"/>
  <c r="K302" i="1"/>
  <c r="G301" i="1"/>
  <c r="G300" i="1" s="1"/>
  <c r="I301" i="1"/>
  <c r="I300" i="1" s="1"/>
  <c r="K301" i="1" l="1"/>
  <c r="K300" i="1" s="1"/>
  <c r="G135" i="3"/>
  <c r="G134" i="3"/>
  <c r="G136" i="3" s="1"/>
  <c r="G133" i="3"/>
  <c r="G128" i="3"/>
  <c r="G127" i="3"/>
  <c r="G129" i="3" s="1"/>
  <c r="G126" i="3"/>
  <c r="G121" i="3"/>
  <c r="G122" i="3" s="1"/>
  <c r="G120" i="3"/>
  <c r="G115" i="3"/>
  <c r="G116" i="3" s="1"/>
  <c r="G114" i="3"/>
  <c r="G109" i="3"/>
  <c r="G110" i="3" s="1"/>
  <c r="G108" i="3"/>
  <c r="G103" i="3"/>
  <c r="G104" i="3" s="1"/>
  <c r="G102" i="3"/>
  <c r="G101" i="3"/>
  <c r="G96" i="3"/>
  <c r="G97" i="3" s="1"/>
  <c r="G95" i="3"/>
  <c r="G90" i="3"/>
  <c r="G91" i="3" s="1"/>
  <c r="G89" i="3"/>
  <c r="G84" i="3"/>
  <c r="G83" i="3"/>
  <c r="G85" i="3" s="1"/>
  <c r="G82" i="3"/>
  <c r="G81" i="3"/>
  <c r="G76" i="3"/>
  <c r="G75" i="3"/>
  <c r="G77" i="3" s="1"/>
  <c r="G74" i="3"/>
  <c r="G69" i="3"/>
  <c r="G68" i="3"/>
  <c r="G70" i="3" s="1"/>
  <c r="G67" i="3"/>
  <c r="G66" i="3"/>
  <c r="G61" i="3"/>
  <c r="G62" i="3" s="1"/>
  <c r="G56" i="3"/>
  <c r="G57" i="3" s="1"/>
  <c r="G51" i="3"/>
  <c r="G50" i="3"/>
  <c r="G52" i="3" s="1"/>
  <c r="G49" i="3"/>
  <c r="G48" i="3"/>
  <c r="G47" i="3"/>
  <c r="G42" i="3"/>
  <c r="G41" i="3"/>
  <c r="G43" i="3" s="1"/>
  <c r="G40" i="3"/>
  <c r="G36" i="3"/>
  <c r="G35" i="3"/>
  <c r="G34" i="3"/>
  <c r="G29" i="3"/>
  <c r="G28" i="3"/>
  <c r="G27" i="3"/>
  <c r="G26" i="3"/>
  <c r="G25" i="3"/>
  <c r="G24" i="3"/>
  <c r="G23" i="3"/>
  <c r="G30" i="3" s="1"/>
  <c r="G18" i="3"/>
  <c r="G17" i="3"/>
  <c r="G19" i="3" s="1"/>
  <c r="G16" i="3"/>
  <c r="G11" i="3"/>
  <c r="G12" i="3" s="1"/>
  <c r="G10" i="3"/>
  <c r="G5" i="3"/>
  <c r="G4" i="3"/>
  <c r="G3" i="3"/>
  <c r="G6" i="3" s="1"/>
  <c r="B17" i="2"/>
  <c r="Q17" i="2"/>
  <c r="U17" i="2"/>
  <c r="Y17" i="2"/>
  <c r="B18" i="2"/>
  <c r="Q18" i="2"/>
  <c r="U18" i="2"/>
  <c r="Y18" i="2"/>
  <c r="B19" i="2"/>
  <c r="Q19" i="2"/>
  <c r="Q29" i="2" s="1"/>
  <c r="U19" i="2"/>
  <c r="U29" i="2" s="1"/>
  <c r="Y19" i="2"/>
  <c r="B20" i="2"/>
  <c r="Q20" i="2"/>
  <c r="U20" i="2"/>
  <c r="Y20" i="2"/>
  <c r="B21" i="2"/>
  <c r="Q21" i="2"/>
  <c r="U21" i="2"/>
  <c r="Y21" i="2"/>
  <c r="B22" i="2"/>
  <c r="Q22" i="2"/>
  <c r="U22" i="2"/>
  <c r="Y22" i="2"/>
  <c r="B23" i="2"/>
  <c r="Q23" i="2"/>
  <c r="U23" i="2"/>
  <c r="Y23" i="2"/>
  <c r="Y29" i="2" s="1"/>
  <c r="B24" i="2"/>
  <c r="Q24" i="2"/>
  <c r="U24" i="2"/>
  <c r="Y24" i="2"/>
  <c r="G9" i="1"/>
  <c r="I9" i="1"/>
  <c r="J9" i="1"/>
  <c r="G10" i="1"/>
  <c r="I10" i="1"/>
  <c r="K10" i="1" s="1"/>
  <c r="J10" i="1"/>
  <c r="G12" i="1"/>
  <c r="I12" i="1"/>
  <c r="J12" i="1"/>
  <c r="G13" i="1"/>
  <c r="I13" i="1"/>
  <c r="J13" i="1"/>
  <c r="G15" i="1"/>
  <c r="I15" i="1"/>
  <c r="J15" i="1"/>
  <c r="G16" i="1"/>
  <c r="I16" i="1"/>
  <c r="K16" i="1" s="1"/>
  <c r="J16" i="1"/>
  <c r="G17" i="1"/>
  <c r="I17" i="1"/>
  <c r="J17" i="1"/>
  <c r="G21" i="1"/>
  <c r="I21" i="1"/>
  <c r="J21" i="1"/>
  <c r="G22" i="1"/>
  <c r="I22" i="1"/>
  <c r="J22" i="1"/>
  <c r="G23" i="1"/>
  <c r="I23" i="1"/>
  <c r="J23" i="1"/>
  <c r="G24" i="1"/>
  <c r="I24" i="1"/>
  <c r="J24" i="1"/>
  <c r="G25" i="1"/>
  <c r="I25" i="1"/>
  <c r="J25" i="1"/>
  <c r="G27" i="1"/>
  <c r="G26" i="1" s="1"/>
  <c r="I27" i="1"/>
  <c r="I26" i="1" s="1"/>
  <c r="J27" i="1"/>
  <c r="G30" i="1"/>
  <c r="I30" i="1"/>
  <c r="J30" i="1"/>
  <c r="G31" i="1"/>
  <c r="I31" i="1"/>
  <c r="J31" i="1"/>
  <c r="G33" i="1"/>
  <c r="G32" i="1" s="1"/>
  <c r="I33" i="1"/>
  <c r="J33" i="1"/>
  <c r="G37" i="1"/>
  <c r="I37" i="1"/>
  <c r="J37" i="1"/>
  <c r="G38" i="1"/>
  <c r="I38" i="1"/>
  <c r="J38" i="1"/>
  <c r="G40" i="1"/>
  <c r="I40" i="1"/>
  <c r="J40" i="1"/>
  <c r="G41" i="1"/>
  <c r="I41" i="1"/>
  <c r="J41" i="1"/>
  <c r="G43" i="1"/>
  <c r="G42" i="1" s="1"/>
  <c r="I43" i="1"/>
  <c r="J43" i="1"/>
  <c r="G45" i="1"/>
  <c r="I45" i="1"/>
  <c r="J45" i="1"/>
  <c r="G46" i="1"/>
  <c r="I46" i="1"/>
  <c r="J46" i="1"/>
  <c r="G47" i="1"/>
  <c r="I47" i="1"/>
  <c r="J47" i="1"/>
  <c r="G49" i="1"/>
  <c r="G48" i="1" s="1"/>
  <c r="I49" i="1"/>
  <c r="I48" i="1" s="1"/>
  <c r="J49" i="1"/>
  <c r="G52" i="1"/>
  <c r="I52" i="1"/>
  <c r="J52" i="1"/>
  <c r="G53" i="1"/>
  <c r="I53" i="1"/>
  <c r="J53" i="1"/>
  <c r="G55" i="1"/>
  <c r="G54" i="1" s="1"/>
  <c r="I55" i="1"/>
  <c r="J55" i="1"/>
  <c r="G57" i="1"/>
  <c r="I57" i="1"/>
  <c r="J57" i="1"/>
  <c r="G58" i="1"/>
  <c r="I58" i="1"/>
  <c r="J58" i="1"/>
  <c r="G60" i="1"/>
  <c r="G59" i="1" s="1"/>
  <c r="I60" i="1"/>
  <c r="J60" i="1"/>
  <c r="G63" i="1"/>
  <c r="I63" i="1"/>
  <c r="J63" i="1"/>
  <c r="G64" i="1"/>
  <c r="I64" i="1"/>
  <c r="J64" i="1"/>
  <c r="G67" i="1"/>
  <c r="I67" i="1"/>
  <c r="J67" i="1"/>
  <c r="G68" i="1"/>
  <c r="I68" i="1"/>
  <c r="J68" i="1"/>
  <c r="G72" i="1"/>
  <c r="I72" i="1"/>
  <c r="J72" i="1"/>
  <c r="G73" i="1"/>
  <c r="I73" i="1"/>
  <c r="J73" i="1"/>
  <c r="G78" i="1"/>
  <c r="I78" i="1"/>
  <c r="J78" i="1"/>
  <c r="G79" i="1"/>
  <c r="I79" i="1"/>
  <c r="J79" i="1"/>
  <c r="G81" i="1"/>
  <c r="I81" i="1"/>
  <c r="J81" i="1"/>
  <c r="G82" i="1"/>
  <c r="I82" i="1"/>
  <c r="J82" i="1"/>
  <c r="G90" i="1"/>
  <c r="I90" i="1"/>
  <c r="J90" i="1"/>
  <c r="G91" i="1"/>
  <c r="I91" i="1"/>
  <c r="J91" i="1"/>
  <c r="G92" i="1"/>
  <c r="I92" i="1"/>
  <c r="J92" i="1"/>
  <c r="G93" i="1"/>
  <c r="I93" i="1"/>
  <c r="J93" i="1"/>
  <c r="G95" i="1"/>
  <c r="G94" i="1" s="1"/>
  <c r="I95" i="1"/>
  <c r="J95" i="1"/>
  <c r="G97" i="1"/>
  <c r="I97" i="1"/>
  <c r="J97" i="1"/>
  <c r="G98" i="1"/>
  <c r="I98" i="1"/>
  <c r="J98" i="1"/>
  <c r="G101" i="1"/>
  <c r="I101" i="1"/>
  <c r="J101" i="1"/>
  <c r="G102" i="1"/>
  <c r="I102" i="1"/>
  <c r="J102" i="1"/>
  <c r="G104" i="1"/>
  <c r="G103" i="1" s="1"/>
  <c r="I104" i="1"/>
  <c r="J104" i="1"/>
  <c r="G107" i="1"/>
  <c r="I107" i="1"/>
  <c r="J107" i="1"/>
  <c r="G108" i="1"/>
  <c r="I108" i="1"/>
  <c r="J108" i="1"/>
  <c r="G109" i="1"/>
  <c r="I109" i="1"/>
  <c r="J109" i="1"/>
  <c r="G112" i="1"/>
  <c r="I112" i="1"/>
  <c r="J112" i="1"/>
  <c r="G113" i="1"/>
  <c r="I113" i="1"/>
  <c r="J113" i="1"/>
  <c r="G116" i="1"/>
  <c r="I116" i="1"/>
  <c r="J116" i="1"/>
  <c r="G117" i="1"/>
  <c r="I117" i="1"/>
  <c r="J117" i="1"/>
  <c r="G120" i="1"/>
  <c r="I120" i="1"/>
  <c r="J120" i="1"/>
  <c r="G121" i="1"/>
  <c r="I121" i="1"/>
  <c r="J121" i="1"/>
  <c r="G122" i="1"/>
  <c r="I122" i="1"/>
  <c r="J122" i="1"/>
  <c r="G123" i="1"/>
  <c r="I123" i="1"/>
  <c r="J123" i="1"/>
  <c r="G124" i="1"/>
  <c r="I124" i="1"/>
  <c r="J124" i="1"/>
  <c r="G125" i="1"/>
  <c r="I125" i="1"/>
  <c r="J125" i="1"/>
  <c r="G128" i="1"/>
  <c r="I128" i="1"/>
  <c r="J128" i="1"/>
  <c r="G129" i="1"/>
  <c r="I129" i="1"/>
  <c r="J129" i="1"/>
  <c r="G130" i="1"/>
  <c r="I130" i="1"/>
  <c r="J130" i="1"/>
  <c r="G133" i="1"/>
  <c r="G132" i="1" s="1"/>
  <c r="G131" i="1" s="1"/>
  <c r="I133" i="1"/>
  <c r="I132" i="1" s="1"/>
  <c r="I131" i="1" s="1"/>
  <c r="J133" i="1"/>
  <c r="G136" i="1"/>
  <c r="I136" i="1"/>
  <c r="J136" i="1"/>
  <c r="G137" i="1"/>
  <c r="I137" i="1"/>
  <c r="J137" i="1"/>
  <c r="G138" i="1"/>
  <c r="I138" i="1"/>
  <c r="J138" i="1"/>
  <c r="G139" i="1"/>
  <c r="I139" i="1"/>
  <c r="J139" i="1"/>
  <c r="G140" i="1"/>
  <c r="I140" i="1"/>
  <c r="J140" i="1"/>
  <c r="G141" i="1"/>
  <c r="I141" i="1"/>
  <c r="J141" i="1"/>
  <c r="G144" i="1"/>
  <c r="I144" i="1"/>
  <c r="J144" i="1"/>
  <c r="G145" i="1"/>
  <c r="I145" i="1"/>
  <c r="J145" i="1"/>
  <c r="G146" i="1"/>
  <c r="I146" i="1"/>
  <c r="J146" i="1"/>
  <c r="G148" i="1"/>
  <c r="I148" i="1"/>
  <c r="J148" i="1"/>
  <c r="G149" i="1"/>
  <c r="I149" i="1"/>
  <c r="K149" i="1" s="1"/>
  <c r="J149" i="1"/>
  <c r="G152" i="1"/>
  <c r="G151" i="1" s="1"/>
  <c r="G150" i="1" s="1"/>
  <c r="I152" i="1"/>
  <c r="J152" i="1"/>
  <c r="G155" i="1"/>
  <c r="I155" i="1"/>
  <c r="J155" i="1"/>
  <c r="G156" i="1"/>
  <c r="I156" i="1"/>
  <c r="J156" i="1"/>
  <c r="G157" i="1"/>
  <c r="I157" i="1"/>
  <c r="J157" i="1"/>
  <c r="G159" i="1"/>
  <c r="I159" i="1"/>
  <c r="J159" i="1"/>
  <c r="G160" i="1"/>
  <c r="I160" i="1"/>
  <c r="J160" i="1"/>
  <c r="G163" i="1"/>
  <c r="I163" i="1"/>
  <c r="J163" i="1"/>
  <c r="G164" i="1"/>
  <c r="I164" i="1"/>
  <c r="J164" i="1"/>
  <c r="G166" i="1"/>
  <c r="I166" i="1"/>
  <c r="I165" i="1" s="1"/>
  <c r="J166" i="1"/>
  <c r="G169" i="1"/>
  <c r="I169" i="1"/>
  <c r="J169" i="1"/>
  <c r="G170" i="1"/>
  <c r="I170" i="1"/>
  <c r="J170" i="1"/>
  <c r="G173" i="1"/>
  <c r="I173" i="1"/>
  <c r="J173" i="1"/>
  <c r="G174" i="1"/>
  <c r="I174" i="1"/>
  <c r="J174" i="1"/>
  <c r="G175" i="1"/>
  <c r="I175" i="1"/>
  <c r="J175" i="1"/>
  <c r="G177" i="1"/>
  <c r="I177" i="1"/>
  <c r="J177" i="1"/>
  <c r="G178" i="1"/>
  <c r="I178" i="1"/>
  <c r="J178" i="1"/>
  <c r="G182" i="1"/>
  <c r="I182" i="1"/>
  <c r="J182" i="1"/>
  <c r="G183" i="1"/>
  <c r="I183" i="1"/>
  <c r="J183" i="1"/>
  <c r="G184" i="1"/>
  <c r="I184" i="1"/>
  <c r="J184" i="1"/>
  <c r="G185" i="1"/>
  <c r="I185" i="1"/>
  <c r="J185" i="1"/>
  <c r="G187" i="1"/>
  <c r="G186" i="1" s="1"/>
  <c r="I187" i="1"/>
  <c r="I186" i="1" s="1"/>
  <c r="J187" i="1"/>
  <c r="G190" i="1"/>
  <c r="I190" i="1"/>
  <c r="J190" i="1"/>
  <c r="G191" i="1"/>
  <c r="I191" i="1"/>
  <c r="J191" i="1"/>
  <c r="G192" i="1"/>
  <c r="I192" i="1"/>
  <c r="J192" i="1"/>
  <c r="G194" i="1"/>
  <c r="I194" i="1"/>
  <c r="J194" i="1"/>
  <c r="G195" i="1"/>
  <c r="I195" i="1"/>
  <c r="J195" i="1"/>
  <c r="G198" i="1"/>
  <c r="I198" i="1"/>
  <c r="J198" i="1"/>
  <c r="G199" i="1"/>
  <c r="I199" i="1"/>
  <c r="J199" i="1"/>
  <c r="G202" i="1"/>
  <c r="I202" i="1"/>
  <c r="J202" i="1"/>
  <c r="G203" i="1"/>
  <c r="I203" i="1"/>
  <c r="J203" i="1"/>
  <c r="G205" i="1"/>
  <c r="I205" i="1"/>
  <c r="J205" i="1"/>
  <c r="G206" i="1"/>
  <c r="I206" i="1"/>
  <c r="J206" i="1"/>
  <c r="G209" i="1"/>
  <c r="I209" i="1"/>
  <c r="J209" i="1"/>
  <c r="G210" i="1"/>
  <c r="I210" i="1"/>
  <c r="J210" i="1"/>
  <c r="G213" i="1"/>
  <c r="I213" i="1"/>
  <c r="J213" i="1"/>
  <c r="G214" i="1"/>
  <c r="I214" i="1"/>
  <c r="J214" i="1"/>
  <c r="G216" i="1"/>
  <c r="I216" i="1"/>
  <c r="J216" i="1"/>
  <c r="G217" i="1"/>
  <c r="I217" i="1"/>
  <c r="J217" i="1"/>
  <c r="G220" i="1"/>
  <c r="I220" i="1"/>
  <c r="J220" i="1"/>
  <c r="G221" i="1"/>
  <c r="I221" i="1"/>
  <c r="J221" i="1"/>
  <c r="G223" i="1"/>
  <c r="I223" i="1"/>
  <c r="J223" i="1"/>
  <c r="G224" i="1"/>
  <c r="I224" i="1"/>
  <c r="J224" i="1"/>
  <c r="G227" i="1"/>
  <c r="I227" i="1"/>
  <c r="J227" i="1"/>
  <c r="G228" i="1"/>
  <c r="I228" i="1"/>
  <c r="J228" i="1"/>
  <c r="G230" i="1"/>
  <c r="I230" i="1"/>
  <c r="J230" i="1"/>
  <c r="G231" i="1"/>
  <c r="I231" i="1"/>
  <c r="J231" i="1"/>
  <c r="G234" i="1"/>
  <c r="I234" i="1"/>
  <c r="J234" i="1"/>
  <c r="G235" i="1"/>
  <c r="I235" i="1"/>
  <c r="J235" i="1"/>
  <c r="G237" i="1"/>
  <c r="I237" i="1"/>
  <c r="J237" i="1"/>
  <c r="G238" i="1"/>
  <c r="I238" i="1"/>
  <c r="J238" i="1"/>
  <c r="G240" i="1"/>
  <c r="I240" i="1"/>
  <c r="J240" i="1"/>
  <c r="G241" i="1"/>
  <c r="I241" i="1"/>
  <c r="J241" i="1"/>
  <c r="G243" i="1"/>
  <c r="I243" i="1"/>
  <c r="I242" i="1" s="1"/>
  <c r="J243" i="1"/>
  <c r="G246" i="1"/>
  <c r="I246" i="1"/>
  <c r="J246" i="1"/>
  <c r="G247" i="1"/>
  <c r="I247" i="1"/>
  <c r="J247" i="1"/>
  <c r="G248" i="1"/>
  <c r="I248" i="1"/>
  <c r="J248" i="1"/>
  <c r="G250" i="1"/>
  <c r="I250" i="1"/>
  <c r="J250" i="1"/>
  <c r="G251" i="1"/>
  <c r="I251" i="1"/>
  <c r="J251" i="1"/>
  <c r="G254" i="1"/>
  <c r="I254" i="1"/>
  <c r="J254" i="1"/>
  <c r="G255" i="1"/>
  <c r="I255" i="1"/>
  <c r="J255" i="1"/>
  <c r="G257" i="1"/>
  <c r="G256" i="1" s="1"/>
  <c r="I257" i="1"/>
  <c r="I256" i="1" s="1"/>
  <c r="J257" i="1"/>
  <c r="G260" i="1"/>
  <c r="G259" i="1" s="1"/>
  <c r="I260" i="1"/>
  <c r="J260" i="1"/>
  <c r="G262" i="1"/>
  <c r="I262" i="1"/>
  <c r="J262" i="1"/>
  <c r="G263" i="1"/>
  <c r="I263" i="1"/>
  <c r="J263" i="1"/>
  <c r="G266" i="1"/>
  <c r="I266" i="1"/>
  <c r="J266" i="1"/>
  <c r="G267" i="1"/>
  <c r="I267" i="1"/>
  <c r="J267" i="1"/>
  <c r="G268" i="1"/>
  <c r="I268" i="1"/>
  <c r="J268" i="1"/>
  <c r="G271" i="1"/>
  <c r="I271" i="1"/>
  <c r="J271" i="1"/>
  <c r="G272" i="1"/>
  <c r="I272" i="1"/>
  <c r="J272" i="1"/>
  <c r="G274" i="1"/>
  <c r="I274" i="1"/>
  <c r="J274" i="1"/>
  <c r="G275" i="1"/>
  <c r="I275" i="1"/>
  <c r="J275" i="1"/>
  <c r="G278" i="1"/>
  <c r="I278" i="1"/>
  <c r="J278" i="1"/>
  <c r="G279" i="1"/>
  <c r="I279" i="1"/>
  <c r="J279" i="1"/>
  <c r="G283" i="1"/>
  <c r="I283" i="1"/>
  <c r="J283" i="1"/>
  <c r="G284" i="1"/>
  <c r="I284" i="1"/>
  <c r="J284" i="1"/>
  <c r="G286" i="1"/>
  <c r="G285" i="1" s="1"/>
  <c r="I286" i="1"/>
  <c r="I285" i="1" s="1"/>
  <c r="J286" i="1"/>
  <c r="G288" i="1"/>
  <c r="I288" i="1"/>
  <c r="J288" i="1"/>
  <c r="G289" i="1"/>
  <c r="I289" i="1"/>
  <c r="J289" i="1"/>
  <c r="G291" i="1"/>
  <c r="I291" i="1"/>
  <c r="J291" i="1"/>
  <c r="G292" i="1"/>
  <c r="I292" i="1"/>
  <c r="J292" i="1"/>
  <c r="G296" i="1"/>
  <c r="I296" i="1"/>
  <c r="J296" i="1"/>
  <c r="G297" i="1"/>
  <c r="I297" i="1"/>
  <c r="J297" i="1"/>
  <c r="G299" i="1"/>
  <c r="G298" i="1" s="1"/>
  <c r="I299" i="1"/>
  <c r="I298" i="1" s="1"/>
  <c r="J299" i="1"/>
  <c r="K192" i="1" l="1"/>
  <c r="K164" i="1"/>
  <c r="K46" i="1"/>
  <c r="K22" i="1"/>
  <c r="K40" i="1"/>
  <c r="K24" i="1"/>
  <c r="K174" i="1"/>
  <c r="K52" i="1"/>
  <c r="K231" i="1"/>
  <c r="K190" i="1"/>
  <c r="K98" i="1"/>
  <c r="K25" i="1"/>
  <c r="K30" i="1"/>
  <c r="K9" i="1"/>
  <c r="K8" i="1" s="1"/>
  <c r="G8" i="1"/>
  <c r="K296" i="1"/>
  <c r="G36" i="1"/>
  <c r="K37" i="1"/>
  <c r="K145" i="1"/>
  <c r="K194" i="1"/>
  <c r="K125" i="1"/>
  <c r="K120" i="1"/>
  <c r="K95" i="1"/>
  <c r="K94" i="1" s="1"/>
  <c r="K78" i="1"/>
  <c r="K121" i="1"/>
  <c r="K133" i="1"/>
  <c r="K132" i="1" s="1"/>
  <c r="K131" i="1" s="1"/>
  <c r="K122" i="1"/>
  <c r="K108" i="1"/>
  <c r="K297" i="1"/>
  <c r="K238" i="1"/>
  <c r="K57" i="1"/>
  <c r="K291" i="1"/>
  <c r="K275" i="1"/>
  <c r="K234" i="1"/>
  <c r="K205" i="1"/>
  <c r="K177" i="1"/>
  <c r="K140" i="1"/>
  <c r="G253" i="1"/>
  <c r="K47" i="1"/>
  <c r="I249" i="1"/>
  <c r="K241" i="1"/>
  <c r="K228" i="1"/>
  <c r="K191" i="1"/>
  <c r="K183" i="1"/>
  <c r="K63" i="1"/>
  <c r="K45" i="1"/>
  <c r="K33" i="1"/>
  <c r="K32" i="1" s="1"/>
  <c r="K21" i="1"/>
  <c r="K237" i="1"/>
  <c r="K112" i="1"/>
  <c r="K107" i="1"/>
  <c r="I96" i="1"/>
  <c r="I66" i="1"/>
  <c r="I65" i="1" s="1"/>
  <c r="K38" i="1"/>
  <c r="K23" i="1"/>
  <c r="K299" i="1"/>
  <c r="K298" i="1" s="1"/>
  <c r="G62" i="1"/>
  <c r="G61" i="1" s="1"/>
  <c r="K268" i="1"/>
  <c r="I253" i="1"/>
  <c r="I252" i="1" s="1"/>
  <c r="G245" i="1"/>
  <c r="K227" i="1"/>
  <c r="K213" i="1"/>
  <c r="K128" i="1"/>
  <c r="K101" i="1"/>
  <c r="K92" i="1"/>
  <c r="K263" i="1"/>
  <c r="K248" i="1"/>
  <c r="K235" i="1"/>
  <c r="K146" i="1"/>
  <c r="K139" i="1"/>
  <c r="K123" i="1"/>
  <c r="K72" i="1"/>
  <c r="K178" i="1"/>
  <c r="K116" i="1"/>
  <c r="I290" i="1"/>
  <c r="K284" i="1"/>
  <c r="K274" i="1"/>
  <c r="K260" i="1"/>
  <c r="K259" i="1" s="1"/>
  <c r="K255" i="1"/>
  <c r="K230" i="1"/>
  <c r="K224" i="1"/>
  <c r="G215" i="1"/>
  <c r="K210" i="1"/>
  <c r="I201" i="1"/>
  <c r="K173" i="1"/>
  <c r="K137" i="1"/>
  <c r="K124" i="1"/>
  <c r="K91" i="1"/>
  <c r="K64" i="1"/>
  <c r="K55" i="1"/>
  <c r="K54" i="1" s="1"/>
  <c r="G197" i="1"/>
  <c r="G196" i="1" s="1"/>
  <c r="I14" i="1"/>
  <c r="K13" i="1"/>
  <c r="K288" i="1"/>
  <c r="K257" i="1"/>
  <c r="K256" i="1" s="1"/>
  <c r="G233" i="1"/>
  <c r="I204" i="1"/>
  <c r="G143" i="1"/>
  <c r="K68" i="1"/>
  <c r="G295" i="1"/>
  <c r="G294" i="1" s="1"/>
  <c r="G293" i="1" s="1"/>
  <c r="C23" i="2" s="1"/>
  <c r="K272" i="1"/>
  <c r="K187" i="1"/>
  <c r="K186" i="1" s="1"/>
  <c r="K184" i="1"/>
  <c r="K160" i="1"/>
  <c r="K156" i="1"/>
  <c r="K130" i="1"/>
  <c r="K90" i="1"/>
  <c r="K73" i="1"/>
  <c r="K67" i="1"/>
  <c r="G252" i="1"/>
  <c r="G135" i="1"/>
  <c r="G134" i="1" s="1"/>
  <c r="G77" i="1"/>
  <c r="G119" i="1"/>
  <c r="G118" i="1" s="1"/>
  <c r="K185" i="1"/>
  <c r="K109" i="1"/>
  <c r="G287" i="1"/>
  <c r="K243" i="1"/>
  <c r="K242" i="1" s="1"/>
  <c r="K214" i="1"/>
  <c r="K195" i="1"/>
  <c r="G176" i="1"/>
  <c r="K15" i="1"/>
  <c r="I282" i="1"/>
  <c r="K240" i="1"/>
  <c r="G204" i="1"/>
  <c r="I154" i="1"/>
  <c r="K82" i="1"/>
  <c r="G71" i="1"/>
  <c r="G66" i="1"/>
  <c r="G65" i="1" s="1"/>
  <c r="K17" i="1"/>
  <c r="G270" i="1"/>
  <c r="G242" i="1"/>
  <c r="G208" i="1"/>
  <c r="G207" i="1" s="1"/>
  <c r="K166" i="1"/>
  <c r="K165" i="1" s="1"/>
  <c r="I77" i="1"/>
  <c r="I273" i="1"/>
  <c r="K129" i="1"/>
  <c r="I111" i="1"/>
  <c r="I110" i="1" s="1"/>
  <c r="I80" i="1"/>
  <c r="K289" i="1"/>
  <c r="K279" i="1"/>
  <c r="G273" i="1"/>
  <c r="K271" i="1"/>
  <c r="K246" i="1"/>
  <c r="K203" i="1"/>
  <c r="G193" i="1"/>
  <c r="G189" i="1"/>
  <c r="K152" i="1"/>
  <c r="K151" i="1" s="1"/>
  <c r="K150" i="1" s="1"/>
  <c r="I115" i="1"/>
  <c r="I114" i="1" s="1"/>
  <c r="K93" i="1"/>
  <c r="I265" i="1"/>
  <c r="I264" i="1" s="1"/>
  <c r="K216" i="1"/>
  <c r="I215" i="1"/>
  <c r="K198" i="1"/>
  <c r="I197" i="1"/>
  <c r="I196" i="1" s="1"/>
  <c r="K144" i="1"/>
  <c r="I143" i="1"/>
  <c r="K53" i="1"/>
  <c r="K169" i="1"/>
  <c r="I168" i="1"/>
  <c r="I167" i="1" s="1"/>
  <c r="G168" i="1"/>
  <c r="G167" i="1" s="1"/>
  <c r="G11" i="1"/>
  <c r="K12" i="1"/>
  <c r="K182" i="1"/>
  <c r="I181" i="1"/>
  <c r="I180" i="1" s="1"/>
  <c r="K209" i="1"/>
  <c r="I208" i="1"/>
  <c r="I207" i="1" s="1"/>
  <c r="G181" i="1"/>
  <c r="G180" i="1" s="1"/>
  <c r="G162" i="1"/>
  <c r="K163" i="1"/>
  <c r="K162" i="1" s="1"/>
  <c r="I135" i="1"/>
  <c r="I134" i="1" s="1"/>
  <c r="K136" i="1"/>
  <c r="G115" i="1"/>
  <c r="G114" i="1" s="1"/>
  <c r="G44" i="1"/>
  <c r="K43" i="1"/>
  <c r="K42" i="1" s="1"/>
  <c r="I42" i="1"/>
  <c r="G249" i="1"/>
  <c r="K250" i="1"/>
  <c r="K155" i="1"/>
  <c r="K27" i="1"/>
  <c r="K26" i="1" s="1"/>
  <c r="K104" i="1"/>
  <c r="K103" i="1" s="1"/>
  <c r="I103" i="1"/>
  <c r="K283" i="1"/>
  <c r="I71" i="1"/>
  <c r="K60" i="1"/>
  <c r="K59" i="1" s="1"/>
  <c r="I59" i="1"/>
  <c r="G29" i="1"/>
  <c r="I119" i="1"/>
  <c r="I118" i="1" s="1"/>
  <c r="G265" i="1"/>
  <c r="G264" i="1" s="1"/>
  <c r="K266" i="1"/>
  <c r="K221" i="1"/>
  <c r="K157" i="1"/>
  <c r="I147" i="1"/>
  <c r="K138" i="1"/>
  <c r="G106" i="1"/>
  <c r="G105" i="1" s="1"/>
  <c r="K97" i="1"/>
  <c r="K31" i="1"/>
  <c r="I222" i="1"/>
  <c r="I219" i="1"/>
  <c r="G127" i="1"/>
  <c r="G126" i="1" s="1"/>
  <c r="K81" i="1"/>
  <c r="G39" i="1"/>
  <c r="K267" i="1"/>
  <c r="K251" i="1"/>
  <c r="K223" i="1"/>
  <c r="G172" i="1"/>
  <c r="K148" i="1"/>
  <c r="K147" i="1" s="1"/>
  <c r="G111" i="1"/>
  <c r="G110" i="1" s="1"/>
  <c r="I51" i="1"/>
  <c r="I44" i="1"/>
  <c r="I29" i="1"/>
  <c r="I287" i="1"/>
  <c r="I229" i="1"/>
  <c r="G222" i="1"/>
  <c r="G51" i="1"/>
  <c r="G290" i="1"/>
  <c r="K278" i="1"/>
  <c r="K254" i="1"/>
  <c r="I245" i="1"/>
  <c r="I236" i="1"/>
  <c r="I233" i="1"/>
  <c r="G229" i="1"/>
  <c r="I226" i="1"/>
  <c r="K217" i="1"/>
  <c r="K206" i="1"/>
  <c r="K199" i="1"/>
  <c r="I193" i="1"/>
  <c r="I189" i="1"/>
  <c r="K159" i="1"/>
  <c r="K141" i="1"/>
  <c r="I106" i="1"/>
  <c r="I105" i="1" s="1"/>
  <c r="K79" i="1"/>
  <c r="G20" i="1"/>
  <c r="G212" i="1"/>
  <c r="K202" i="1"/>
  <c r="G100" i="1"/>
  <c r="G99" i="1" s="1"/>
  <c r="G56" i="1"/>
  <c r="K220" i="1"/>
  <c r="G89" i="1"/>
  <c r="I62" i="1"/>
  <c r="I61" i="1" s="1"/>
  <c r="I20" i="1"/>
  <c r="G261" i="1"/>
  <c r="G258" i="1" s="1"/>
  <c r="G226" i="1"/>
  <c r="K175" i="1"/>
  <c r="I172" i="1"/>
  <c r="G277" i="1"/>
  <c r="G276" i="1" s="1"/>
  <c r="K262" i="1"/>
  <c r="I239" i="1"/>
  <c r="G236" i="1"/>
  <c r="K170" i="1"/>
  <c r="I162" i="1"/>
  <c r="I161" i="1" s="1"/>
  <c r="G158" i="1"/>
  <c r="K117" i="1"/>
  <c r="K113" i="1"/>
  <c r="K102" i="1"/>
  <c r="I94" i="1"/>
  <c r="K58" i="1"/>
  <c r="K49" i="1"/>
  <c r="K48" i="1" s="1"/>
  <c r="K41" i="1"/>
  <c r="K39" i="1" s="1"/>
  <c r="I11" i="1"/>
  <c r="I8" i="1"/>
  <c r="U32" i="2"/>
  <c r="V29" i="2"/>
  <c r="Q32" i="2"/>
  <c r="R29" i="2"/>
  <c r="Y32" i="2"/>
  <c r="Z29" i="2"/>
  <c r="K286" i="1"/>
  <c r="K285" i="1" s="1"/>
  <c r="G282" i="1"/>
  <c r="I277" i="1"/>
  <c r="I276" i="1" s="1"/>
  <c r="I259" i="1"/>
  <c r="G239" i="1"/>
  <c r="G219" i="1"/>
  <c r="I212" i="1"/>
  <c r="G201" i="1"/>
  <c r="I176" i="1"/>
  <c r="G165" i="1"/>
  <c r="I158" i="1"/>
  <c r="G154" i="1"/>
  <c r="G147" i="1"/>
  <c r="I127" i="1"/>
  <c r="I126" i="1" s="1"/>
  <c r="G96" i="1"/>
  <c r="G80" i="1"/>
  <c r="I54" i="1"/>
  <c r="G14" i="1"/>
  <c r="D24" i="2"/>
  <c r="I295" i="1"/>
  <c r="I294" i="1" s="1"/>
  <c r="I293" i="1" s="1"/>
  <c r="D23" i="2" s="1"/>
  <c r="K292" i="1"/>
  <c r="I270" i="1"/>
  <c r="I261" i="1"/>
  <c r="K247" i="1"/>
  <c r="I151" i="1"/>
  <c r="I150" i="1" s="1"/>
  <c r="I100" i="1"/>
  <c r="I89" i="1"/>
  <c r="I56" i="1"/>
  <c r="I39" i="1"/>
  <c r="I36" i="1" s="1"/>
  <c r="I32" i="1"/>
  <c r="G70" i="1" l="1"/>
  <c r="I70" i="1"/>
  <c r="K29" i="1"/>
  <c r="K189" i="1"/>
  <c r="K51" i="1"/>
  <c r="K96" i="1"/>
  <c r="G19" i="1"/>
  <c r="G18" i="1" s="1"/>
  <c r="C18" i="2" s="1"/>
  <c r="K18" i="2" s="1"/>
  <c r="S18" i="2" s="1"/>
  <c r="K229" i="1"/>
  <c r="G200" i="1"/>
  <c r="K193" i="1"/>
  <c r="I269" i="1"/>
  <c r="I35" i="1"/>
  <c r="K56" i="1"/>
  <c r="K50" i="1" s="1"/>
  <c r="K236" i="1"/>
  <c r="G35" i="1"/>
  <c r="K20" i="1"/>
  <c r="K19" i="1" s="1"/>
  <c r="K18" i="1" s="1"/>
  <c r="K265" i="1"/>
  <c r="K264" i="1" s="1"/>
  <c r="K36" i="1"/>
  <c r="K201" i="1"/>
  <c r="K66" i="1"/>
  <c r="K65" i="1" s="1"/>
  <c r="K295" i="1"/>
  <c r="K294" i="1" s="1"/>
  <c r="K293" i="1" s="1"/>
  <c r="K44" i="1"/>
  <c r="G211" i="1"/>
  <c r="G142" i="1"/>
  <c r="K261" i="1"/>
  <c r="K258" i="1" s="1"/>
  <c r="K226" i="1"/>
  <c r="K111" i="1"/>
  <c r="K110" i="1" s="1"/>
  <c r="K239" i="1"/>
  <c r="I200" i="1"/>
  <c r="K233" i="1"/>
  <c r="K176" i="1"/>
  <c r="K290" i="1"/>
  <c r="K77" i="1"/>
  <c r="K273" i="1"/>
  <c r="K62" i="1"/>
  <c r="K61" i="1" s="1"/>
  <c r="K115" i="1"/>
  <c r="K114" i="1" s="1"/>
  <c r="K106" i="1"/>
  <c r="K105" i="1" s="1"/>
  <c r="K172" i="1"/>
  <c r="K208" i="1"/>
  <c r="K207" i="1" s="1"/>
  <c r="K212" i="1"/>
  <c r="K71" i="1"/>
  <c r="K204" i="1"/>
  <c r="I99" i="1"/>
  <c r="K80" i="1"/>
  <c r="K119" i="1"/>
  <c r="K118" i="1" s="1"/>
  <c r="K287" i="1"/>
  <c r="K161" i="1"/>
  <c r="I153" i="1"/>
  <c r="I244" i="1"/>
  <c r="G244" i="1"/>
  <c r="K245" i="1"/>
  <c r="K89" i="1"/>
  <c r="K143" i="1"/>
  <c r="K142" i="1" s="1"/>
  <c r="K14" i="1"/>
  <c r="K277" i="1"/>
  <c r="K276" i="1" s="1"/>
  <c r="K249" i="1"/>
  <c r="K282" i="1"/>
  <c r="I281" i="1"/>
  <c r="I280" i="1" s="1"/>
  <c r="D22" i="2" s="1"/>
  <c r="I22" i="2" s="1"/>
  <c r="G7" i="1"/>
  <c r="G6" i="1" s="1"/>
  <c r="K100" i="1"/>
  <c r="K99" i="1" s="1"/>
  <c r="K270" i="1"/>
  <c r="G225" i="1"/>
  <c r="K127" i="1"/>
  <c r="K126" i="1" s="1"/>
  <c r="G281" i="1"/>
  <c r="G280" i="1" s="1"/>
  <c r="C22" i="2" s="1"/>
  <c r="I225" i="1"/>
  <c r="C24" i="2"/>
  <c r="G24" i="2" s="1"/>
  <c r="O24" i="2" s="1"/>
  <c r="W24" i="2" s="1"/>
  <c r="I50" i="1"/>
  <c r="I171" i="1"/>
  <c r="K158" i="1"/>
  <c r="K181" i="1"/>
  <c r="K180" i="1" s="1"/>
  <c r="K253" i="1"/>
  <c r="K252" i="1" s="1"/>
  <c r="K222" i="1"/>
  <c r="K11" i="1"/>
  <c r="G153" i="1"/>
  <c r="I7" i="1"/>
  <c r="I6" i="1" s="1"/>
  <c r="D17" i="2" s="1"/>
  <c r="G188" i="1"/>
  <c r="K135" i="1"/>
  <c r="K134" i="1" s="1"/>
  <c r="K168" i="1"/>
  <c r="K167" i="1" s="1"/>
  <c r="G269" i="1"/>
  <c r="I232" i="1"/>
  <c r="G50" i="1"/>
  <c r="K215" i="1"/>
  <c r="I188" i="1"/>
  <c r="G171" i="1"/>
  <c r="I218" i="1"/>
  <c r="K197" i="1"/>
  <c r="K196" i="1" s="1"/>
  <c r="G218" i="1"/>
  <c r="K154" i="1"/>
  <c r="I19" i="1"/>
  <c r="I18" i="1" s="1"/>
  <c r="D18" i="2" s="1"/>
  <c r="I211" i="1"/>
  <c r="I23" i="2"/>
  <c r="M23" i="2"/>
  <c r="G232" i="1"/>
  <c r="K23" i="2"/>
  <c r="S23" i="2" s="1"/>
  <c r="E23" i="2"/>
  <c r="G23" i="2"/>
  <c r="O23" i="2" s="1"/>
  <c r="W23" i="2" s="1"/>
  <c r="I142" i="1"/>
  <c r="G161" i="1"/>
  <c r="G88" i="1"/>
  <c r="K219" i="1"/>
  <c r="I88" i="1"/>
  <c r="M24" i="2"/>
  <c r="I24" i="2"/>
  <c r="I258" i="1"/>
  <c r="C17" i="2" l="1"/>
  <c r="G17" i="2" s="1"/>
  <c r="O17" i="2" s="1"/>
  <c r="W17" i="2" s="1"/>
  <c r="K35" i="1"/>
  <c r="K70" i="1"/>
  <c r="G18" i="2"/>
  <c r="O18" i="2" s="1"/>
  <c r="W18" i="2" s="1"/>
  <c r="E18" i="2"/>
  <c r="K88" i="1"/>
  <c r="K188" i="1"/>
  <c r="K225" i="1"/>
  <c r="K232" i="1"/>
  <c r="K34" i="1"/>
  <c r="K211" i="1"/>
  <c r="E22" i="2"/>
  <c r="K200" i="1"/>
  <c r="K281" i="1"/>
  <c r="K280" i="1" s="1"/>
  <c r="K269" i="1"/>
  <c r="K171" i="1"/>
  <c r="G34" i="1"/>
  <c r="C19" i="2" s="1"/>
  <c r="G19" i="2" s="1"/>
  <c r="O19" i="2" s="1"/>
  <c r="W19" i="2" s="1"/>
  <c r="K7" i="1"/>
  <c r="K6" i="1" s="1"/>
  <c r="K244" i="1"/>
  <c r="K17" i="2"/>
  <c r="S17" i="2" s="1"/>
  <c r="K153" i="1"/>
  <c r="M22" i="2"/>
  <c r="E24" i="2"/>
  <c r="K22" i="2"/>
  <c r="S22" i="2" s="1"/>
  <c r="G22" i="2"/>
  <c r="O22" i="2" s="1"/>
  <c r="W22" i="2" s="1"/>
  <c r="K24" i="2"/>
  <c r="S24" i="2" s="1"/>
  <c r="E17" i="2"/>
  <c r="I17" i="2"/>
  <c r="I34" i="1"/>
  <c r="D19" i="2" s="1"/>
  <c r="M19" i="2" s="1"/>
  <c r="I179" i="1"/>
  <c r="D21" i="2" s="1"/>
  <c r="I21" i="2" s="1"/>
  <c r="K218" i="1"/>
  <c r="G69" i="1"/>
  <c r="C20" i="2" s="1"/>
  <c r="G20" i="2" s="1"/>
  <c r="O20" i="2" s="1"/>
  <c r="W20" i="2" s="1"/>
  <c r="M17" i="2"/>
  <c r="I69" i="1"/>
  <c r="D20" i="2" s="1"/>
  <c r="I20" i="2" s="1"/>
  <c r="G179" i="1"/>
  <c r="C21" i="2" s="1"/>
  <c r="I18" i="2"/>
  <c r="M18" i="2"/>
  <c r="K69" i="1" l="1"/>
  <c r="K179" i="1"/>
  <c r="K19" i="2"/>
  <c r="S19" i="2" s="1"/>
  <c r="E19" i="2"/>
  <c r="E21" i="2"/>
  <c r="K20" i="2"/>
  <c r="S20" i="2" s="1"/>
  <c r="I19" i="2"/>
  <c r="I29" i="2" s="1"/>
  <c r="G312" i="1"/>
  <c r="H331" i="1" s="1"/>
  <c r="H339" i="1" s="1"/>
  <c r="E20" i="2"/>
  <c r="I313" i="1"/>
  <c r="I332" i="1" s="1"/>
  <c r="M20" i="2"/>
  <c r="M21" i="2"/>
  <c r="D26" i="2"/>
  <c r="D32" i="2" s="1"/>
  <c r="C26" i="2"/>
  <c r="C31" i="2" s="1"/>
  <c r="G21" i="2"/>
  <c r="O21" i="2" s="1"/>
  <c r="W21" i="2" s="1"/>
  <c r="W28" i="2" s="1"/>
  <c r="W31" i="2" s="1"/>
  <c r="Y35" i="2" s="1"/>
  <c r="K21" i="2"/>
  <c r="S21" i="2" s="1"/>
  <c r="M29" i="2" l="1"/>
  <c r="N29" i="2" s="1"/>
  <c r="S28" i="2"/>
  <c r="T28" i="2" s="1"/>
  <c r="K28" i="2"/>
  <c r="K31" i="2" s="1"/>
  <c r="G28" i="2"/>
  <c r="H28" i="2" s="1"/>
  <c r="J29" i="2"/>
  <c r="F21" i="2"/>
  <c r="I32" i="2"/>
  <c r="O28" i="2"/>
  <c r="P28" i="2" s="1"/>
  <c r="X28" i="2"/>
  <c r="I334" i="1"/>
  <c r="M32" i="2"/>
  <c r="Z35" i="2"/>
  <c r="I340" i="1"/>
  <c r="I342" i="1" s="1"/>
  <c r="L28" i="2" l="1"/>
  <c r="M35" i="2"/>
  <c r="S31" i="2"/>
  <c r="U35" i="2" s="1"/>
  <c r="V35" i="2" s="1"/>
  <c r="G31" i="2"/>
  <c r="I35" i="2" s="1"/>
  <c r="F23" i="2"/>
  <c r="F18" i="2"/>
  <c r="E33" i="2"/>
  <c r="F17" i="2"/>
  <c r="F20" i="2"/>
  <c r="F19" i="2"/>
  <c r="F22" i="2"/>
  <c r="O31" i="2"/>
  <c r="Q35" i="2" s="1"/>
  <c r="R35" i="2" s="1"/>
  <c r="F26" i="2" l="1"/>
  <c r="N35" i="2"/>
  <c r="J35" i="2"/>
  <c r="J36" i="2" s="1"/>
  <c r="I36" i="2"/>
  <c r="M36" i="2" s="1"/>
  <c r="Q36" i="2" s="1"/>
  <c r="U36" i="2" s="1"/>
  <c r="Y36" i="2" s="1"/>
  <c r="N36" i="2" l="1"/>
  <c r="R36" i="2" s="1"/>
  <c r="V36" i="2" s="1"/>
  <c r="Z36" i="2" s="1"/>
</calcChain>
</file>

<file path=xl/sharedStrings.xml><?xml version="1.0" encoding="utf-8"?>
<sst xmlns="http://schemas.openxmlformats.org/spreadsheetml/2006/main" count="1406" uniqueCount="609">
  <si>
    <t>Número da ART ou RRT:</t>
  </si>
  <si>
    <t>Assinatura</t>
  </si>
  <si>
    <t>Número de Registro no CREA ou CAU:</t>
  </si>
  <si>
    <t>Profissional responsável pelo orçamento:</t>
  </si>
  <si>
    <t>VALOR TOTAL DO ORÇAMENTO</t>
  </si>
  <si>
    <t>VALOR TOTAL MÃO DE OBRA (Custo de mercado + BDI)</t>
  </si>
  <si>
    <t>VALOR TOTAL MATERIAL (Custo de mercado + BDI)</t>
  </si>
  <si>
    <t xml:space="preserve">VALOR TOTAL DA PROPOSTA </t>
  </si>
  <si>
    <t>VALOR TOTAL DO BDI - OBRA</t>
  </si>
  <si>
    <t>BDI APLICADO SOBRE O TOTAL DE MÃO DE OBRA - Obra</t>
  </si>
  <si>
    <t>BDI APLICADO SOBRE O  TOTAL DE MATERIAL - Obra</t>
  </si>
  <si>
    <t>BDI A SER APLICADO</t>
  </si>
  <si>
    <t>CPRB (Contribuição Previdenciária sobre a Receita Bruta)</t>
  </si>
  <si>
    <t>PIS</t>
  </si>
  <si>
    <t>COFINS</t>
  </si>
  <si>
    <t>Tributos (I)</t>
  </si>
  <si>
    <t>Lucro (L)</t>
  </si>
  <si>
    <t>Administração Central (AC)</t>
  </si>
  <si>
    <t>(Conforme determinação do Acórdão 2.369/2011-TCU-Plenário)</t>
  </si>
  <si>
    <t>Despesas Financeiras (CDB fev/15) (DF)</t>
  </si>
  <si>
    <t>Fórmula para determinação do BDI</t>
  </si>
  <si>
    <t>Garantia/Seguro (S)</t>
  </si>
  <si>
    <t>DESCRIÇÃO</t>
  </si>
  <si>
    <t>VALOR TOTAL MÃO DE OBRA (Custo de mercado)</t>
  </si>
  <si>
    <t>VALOR TOTAL MATERIAL (Custo de mercado)</t>
  </si>
  <si>
    <t>m2</t>
  </si>
  <si>
    <t xml:space="preserve">08.001.002.001 </t>
  </si>
  <si>
    <t xml:space="preserve">08.001.002 </t>
  </si>
  <si>
    <t>mes</t>
  </si>
  <si>
    <t xml:space="preserve">08.001.001.001 </t>
  </si>
  <si>
    <t>ENGENHARIA</t>
  </si>
  <si>
    <t xml:space="preserve">08.001.001 </t>
  </si>
  <si>
    <t>ADMINISTRAÇÃO</t>
  </si>
  <si>
    <t xml:space="preserve">08.001 </t>
  </si>
  <si>
    <t>ADMINISTRAÇÃO DE OBRA</t>
  </si>
  <si>
    <t xml:space="preserve">08 </t>
  </si>
  <si>
    <t>IMUNIZAÇÃO DE MADEIRA CONTRA CUPIM, COM APLICAÇÃO DE 01 DEMÃO DE PENTOX OU SIMILAR</t>
  </si>
  <si>
    <t xml:space="preserve">80020 </t>
  </si>
  <si>
    <t xml:space="preserve">07.001.002.001 </t>
  </si>
  <si>
    <t>ELEMENTOS MADEIRA</t>
  </si>
  <si>
    <t xml:space="preserve">07.001.002 </t>
  </si>
  <si>
    <t>PINTURA COM TINTA ALQUÍDICA DE ACABAMENTO (ESMALTE SINTÉTICO ACETINADO) APLICADA A ROLO OU PINCEL SOBRE SUPERFÍCIES METÁLICAS (EXCETO PERFIL) EXECUTADO EM OBRA (02 DEMÃOS). AF_01/2020</t>
  </si>
  <si>
    <t>5334 (SINAPI)</t>
  </si>
  <si>
    <t xml:space="preserve">07.001.001.002 </t>
  </si>
  <si>
    <t>TRATAMENTO DE CORROSÃO DOS ELEMENTOS METÁLICAS</t>
  </si>
  <si>
    <t xml:space="preserve">80008 </t>
  </si>
  <si>
    <t xml:space="preserve">07.001.001.001 </t>
  </si>
  <si>
    <t>ELEMENTOS METÁLICOS</t>
  </si>
  <si>
    <t xml:space="preserve">07.001.001 </t>
  </si>
  <si>
    <t>ESTRUTURA SUBSOLO</t>
  </si>
  <si>
    <t xml:space="preserve">07.001 </t>
  </si>
  <si>
    <t xml:space="preserve">07 </t>
  </si>
  <si>
    <t>vb</t>
  </si>
  <si>
    <t>DEMOLIÇÃO DE CAIXA D'ÁGUA</t>
  </si>
  <si>
    <t xml:space="preserve">80019 </t>
  </si>
  <si>
    <t xml:space="preserve">06.001.004.002 </t>
  </si>
  <si>
    <t>un</t>
  </si>
  <si>
    <t>CAIXA D´ÁGUA EM POLIETILENO, 500 LITROS - FORNECIMENTO E INSTALAÇÃO. AF_06/2021</t>
  </si>
  <si>
    <t>6504 (SINAPI)</t>
  </si>
  <si>
    <t xml:space="preserve">06.001.004.001 </t>
  </si>
  <si>
    <t>SISTEMA HIDROSSANITÁRIO</t>
  </si>
  <si>
    <t xml:space="preserve">06.001.004 </t>
  </si>
  <si>
    <t>FORRO REMOVIVEL FIBRA MINERAL, PLACA BORDA QUADRADA (625X625)MM, ESPESSURA APROX. 12MM COM INDICE ABSORCAO ACUSTICA</t>
  </si>
  <si>
    <t xml:space="preserve">80014 </t>
  </si>
  <si>
    <t xml:space="preserve">06.001.003.002 </t>
  </si>
  <si>
    <t>REMOÇÃO DE FORRO REMOVÍVEL</t>
  </si>
  <si>
    <t xml:space="preserve">80013 </t>
  </si>
  <si>
    <t xml:space="preserve">06.001.003.001 </t>
  </si>
  <si>
    <t>FORRO REMOVÍVEL</t>
  </si>
  <si>
    <t xml:space="preserve">06.001.003 </t>
  </si>
  <si>
    <t>PLACA FOTOLUMINESCENTE EXTINTOR INCENDIO PQS 21x21cm</t>
  </si>
  <si>
    <t xml:space="preserve">80016 </t>
  </si>
  <si>
    <t xml:space="preserve">06.001.002.001 </t>
  </si>
  <si>
    <t>SISTEMA PREVENTIVO CONTRA INCÊNDIOS</t>
  </si>
  <si>
    <t xml:space="preserve">06.001.002 </t>
  </si>
  <si>
    <t>TEXTURA ACRÍLICA, APLICAÇÃO MANUAL EM PAREDE, UMA DEMÃO. AF_09/2016</t>
  </si>
  <si>
    <t>10886 (SINAPI)</t>
  </si>
  <si>
    <t xml:space="preserve">06.001.001.002 </t>
  </si>
  <si>
    <t>m</t>
  </si>
  <si>
    <t>TRATAMENTO DE FISSURAS E TRINCAS</t>
  </si>
  <si>
    <t xml:space="preserve">80009 </t>
  </si>
  <si>
    <t xml:space="preserve">06.001.001.001 </t>
  </si>
  <si>
    <t>REVESTIMENTO ARGAMASSADO</t>
  </si>
  <si>
    <t xml:space="preserve">06.001.001 </t>
  </si>
  <si>
    <t>CORREDOR</t>
  </si>
  <si>
    <t xml:space="preserve">06.001 </t>
  </si>
  <si>
    <t>ÁREAS INTERNAS (MEZANINO)</t>
  </si>
  <si>
    <t xml:space="preserve">06 </t>
  </si>
  <si>
    <t>REVESTIMENTO CERÂMICO PARA PISO COM PLACAS TIPO ESMALTADA EXTRA DE DIMENSÕES 60X60 CM APLICADA EM AMBIENTES DE ÁREA MENOR QUE 5 M2. AF_06/2014</t>
  </si>
  <si>
    <t>7736 (SINAPI)</t>
  </si>
  <si>
    <t xml:space="preserve">05.015.001.002 </t>
  </si>
  <si>
    <t>RETIRADA DE REVESTIMENTO DE PISO CERAMICO</t>
  </si>
  <si>
    <t xml:space="preserve">80005 </t>
  </si>
  <si>
    <t xml:space="preserve">05.015.001.001 </t>
  </si>
  <si>
    <t>REVESTIMENTO CERÂMICO</t>
  </si>
  <si>
    <t xml:space="preserve">05.015.001 </t>
  </si>
  <si>
    <t>ESCADARIAS TÉRREO-MEZANINO</t>
  </si>
  <si>
    <t xml:space="preserve">05.015 </t>
  </si>
  <si>
    <t xml:space="preserve">05.014.002.002 </t>
  </si>
  <si>
    <t xml:space="preserve">05.014.002.001 </t>
  </si>
  <si>
    <t xml:space="preserve">05.014.002 </t>
  </si>
  <si>
    <t>APLICAÇÃO MANUAL DE PINTURA COM TINTA LÁTEX ACRÍLICA EM PAREDES, DUAS DEMÃOS. AF_06/2014</t>
  </si>
  <si>
    <t>8192 (SINAPI)</t>
  </si>
  <si>
    <t xml:space="preserve">05.014.001.002 </t>
  </si>
  <si>
    <t xml:space="preserve">05.014.001.001 </t>
  </si>
  <si>
    <t xml:space="preserve">05.014.001 </t>
  </si>
  <si>
    <t>CPD</t>
  </si>
  <si>
    <t xml:space="preserve">05.014 </t>
  </si>
  <si>
    <t xml:space="preserve">05.013.001.003 </t>
  </si>
  <si>
    <t xml:space="preserve">05.013.001.002 </t>
  </si>
  <si>
    <t>LIMPEZA MANUAL COM HIPOCLORITO DE SÓDIO</t>
  </si>
  <si>
    <t xml:space="preserve">80015 </t>
  </si>
  <si>
    <t xml:space="preserve">05.013.001.001 </t>
  </si>
  <si>
    <t xml:space="preserve">05.013.001 </t>
  </si>
  <si>
    <t>CENTRAL DE ATENDIMENTO</t>
  </si>
  <si>
    <t xml:space="preserve">05.013 </t>
  </si>
  <si>
    <t xml:space="preserve">05.012.002.002 </t>
  </si>
  <si>
    <t xml:space="preserve">05.012.002.001 </t>
  </si>
  <si>
    <t xml:space="preserve">05.012.002 </t>
  </si>
  <si>
    <t xml:space="preserve">05.012.001.001 </t>
  </si>
  <si>
    <t xml:space="preserve">05.012.001 </t>
  </si>
  <si>
    <t>ACADEMIA</t>
  </si>
  <si>
    <t xml:space="preserve">05.012 </t>
  </si>
  <si>
    <t xml:space="preserve">05.011.002.001 </t>
  </si>
  <si>
    <t xml:space="preserve">05.011.002 </t>
  </si>
  <si>
    <t>REMOÇÃO DE METAIS SANITÁRIOS, DE FORMA MANUAL, SEM REAPROVEITAMENTO. AF_12/2017</t>
  </si>
  <si>
    <t>11917 (SINAPI)</t>
  </si>
  <si>
    <t xml:space="preserve">05.011.001.002 </t>
  </si>
  <si>
    <t>VASO SANITARIO SIFONADO CONVENCIONAL PARA PCD SEM FURO FRONTAL COM LOUÇA BRANCA SEM ASSENTO, INCLUSO CONJUNTO DE LIGAÇÃO PARA BACIA SANITÁRIA AJUSTÁVEL - FORNECIMENTO E INSTALAÇÃO. AF_01/2020</t>
  </si>
  <si>
    <t>11011 (SINAPI)</t>
  </si>
  <si>
    <t xml:space="preserve">05.011.001.001 </t>
  </si>
  <si>
    <t>ACESSIBILIDADE</t>
  </si>
  <si>
    <t xml:space="preserve">05.011.001 </t>
  </si>
  <si>
    <t>BWC PNE</t>
  </si>
  <si>
    <t xml:space="preserve">05.011 </t>
  </si>
  <si>
    <t xml:space="preserve">05.010.002.002 </t>
  </si>
  <si>
    <t xml:space="preserve">05.010.002.001 </t>
  </si>
  <si>
    <t xml:space="preserve">05.010.002 </t>
  </si>
  <si>
    <t xml:space="preserve">05.010.001.003 </t>
  </si>
  <si>
    <t xml:space="preserve">05.010.001.002 </t>
  </si>
  <si>
    <t xml:space="preserve">05.010.001.001 </t>
  </si>
  <si>
    <t xml:space="preserve">05.010.001 </t>
  </si>
  <si>
    <t>PILATES</t>
  </si>
  <si>
    <t xml:space="preserve">05.010 </t>
  </si>
  <si>
    <t>SUBSTITUIÇAÕ DE CABOS ELÉTRICOS POR CABO TIPO PP</t>
  </si>
  <si>
    <t xml:space="preserve">80010 </t>
  </si>
  <si>
    <t xml:space="preserve">05.009.004.001 </t>
  </si>
  <si>
    <t>SISTEMA ELÉTRICO</t>
  </si>
  <si>
    <t xml:space="preserve">05.009.004 </t>
  </si>
  <si>
    <t xml:space="preserve">05.009.003.002 </t>
  </si>
  <si>
    <t xml:space="preserve">05.009.003.001 </t>
  </si>
  <si>
    <t xml:space="preserve">05.009.003 </t>
  </si>
  <si>
    <t xml:space="preserve">05.009.002.002 </t>
  </si>
  <si>
    <t xml:space="preserve">05.009.002.001 </t>
  </si>
  <si>
    <t xml:space="preserve">05.009.002 </t>
  </si>
  <si>
    <t xml:space="preserve">05.009.001.002 </t>
  </si>
  <si>
    <t xml:space="preserve">05.009.001.001 </t>
  </si>
  <si>
    <t xml:space="preserve">05.009.001 </t>
  </si>
  <si>
    <t>BIBLIOTECA</t>
  </si>
  <si>
    <t xml:space="preserve">05.009 </t>
  </si>
  <si>
    <t xml:space="preserve">05.008.002.002 </t>
  </si>
  <si>
    <t xml:space="preserve">05.008.002.001 </t>
  </si>
  <si>
    <t xml:space="preserve">05.008.002 </t>
  </si>
  <si>
    <t xml:space="preserve">05.008.001.002 </t>
  </si>
  <si>
    <t xml:space="preserve">05.008.001.001 </t>
  </si>
  <si>
    <t xml:space="preserve">05.008.001 </t>
  </si>
  <si>
    <t>GINASTICA INFANTIL</t>
  </si>
  <si>
    <t xml:space="preserve">05.008 </t>
  </si>
  <si>
    <t xml:space="preserve">05.007.002.002 </t>
  </si>
  <si>
    <t xml:space="preserve">05.007.002.001 </t>
  </si>
  <si>
    <t>FORRO REMOVIVEL</t>
  </si>
  <si>
    <t xml:space="preserve">05.007.002 </t>
  </si>
  <si>
    <t xml:space="preserve">05.007.001.002 </t>
  </si>
  <si>
    <t xml:space="preserve">05.007.001.001 </t>
  </si>
  <si>
    <t xml:space="preserve">05.007.001 </t>
  </si>
  <si>
    <t>SALA MULTIUSO</t>
  </si>
  <si>
    <t xml:space="preserve">05.007 </t>
  </si>
  <si>
    <t xml:space="preserve">05.006.002.002 </t>
  </si>
  <si>
    <t xml:space="preserve">05.006.002.001 </t>
  </si>
  <si>
    <t xml:space="preserve">05.006.002 </t>
  </si>
  <si>
    <t xml:space="preserve">05.006.001.002 </t>
  </si>
  <si>
    <t xml:space="preserve">05.006.001.001 </t>
  </si>
  <si>
    <t xml:space="preserve">05.006.001 </t>
  </si>
  <si>
    <t>IDOSO EMPREENDEDOR</t>
  </si>
  <si>
    <t xml:space="preserve">05.006 </t>
  </si>
  <si>
    <t xml:space="preserve">05.005.001.002 </t>
  </si>
  <si>
    <t xml:space="preserve">05.005.001.001 </t>
  </si>
  <si>
    <t xml:space="preserve">05.005.001 </t>
  </si>
  <si>
    <t>SALA GINÁSTICA</t>
  </si>
  <si>
    <t xml:space="preserve">05.005 </t>
  </si>
  <si>
    <t xml:space="preserve">05.004.002.002 </t>
  </si>
  <si>
    <t xml:space="preserve">05.004.002.001 </t>
  </si>
  <si>
    <t xml:space="preserve">05.004.002 </t>
  </si>
  <si>
    <t xml:space="preserve">05.004.001.002 </t>
  </si>
  <si>
    <t xml:space="preserve">05.004.001.001 </t>
  </si>
  <si>
    <t xml:space="preserve">05.004.001 </t>
  </si>
  <si>
    <t>SALA DE IDIOMAS</t>
  </si>
  <si>
    <t xml:space="preserve">05.004 </t>
  </si>
  <si>
    <t xml:space="preserve">05.003.001.002 </t>
  </si>
  <si>
    <t xml:space="preserve">05.003.001.001 </t>
  </si>
  <si>
    <t xml:space="preserve">05.003.001 </t>
  </si>
  <si>
    <t>COPA</t>
  </si>
  <si>
    <t xml:space="preserve">05.003 </t>
  </si>
  <si>
    <t xml:space="preserve">05.002.002.002 </t>
  </si>
  <si>
    <t xml:space="preserve">05.002.002.001 </t>
  </si>
  <si>
    <t xml:space="preserve">05.002.002 </t>
  </si>
  <si>
    <t>APLICAÇÃO MANUAL DE MASSA ACRÍLICA EM PANOS DE FACHADA COM PRESENÇA DE VÃOS, DE EDIFÍCIOS DE MÚLTIPLOS PAVIMENTOS, UMA DEMÃO. AF_05/2017</t>
  </si>
  <si>
    <t>11235 (SINAPI)</t>
  </si>
  <si>
    <t xml:space="preserve">05.002.001.003 </t>
  </si>
  <si>
    <t xml:space="preserve">05.002.001.002 </t>
  </si>
  <si>
    <t xml:space="preserve">05.002.001.001 </t>
  </si>
  <si>
    <t xml:space="preserve">05.002.001 </t>
  </si>
  <si>
    <t>CLÍNICA SAÚDE</t>
  </si>
  <si>
    <t xml:space="preserve">05.002 </t>
  </si>
  <si>
    <t>LIMPEZA DE PISO CERÂMICO OU PORCELANATO UTILIZANDO DETERGENTE NEUTRO E ESCOVAÇÃO MANUAL. AF_04/2019</t>
  </si>
  <si>
    <t>12407 (SINAPI)</t>
  </si>
  <si>
    <t xml:space="preserve">05.001.002.001 </t>
  </si>
  <si>
    <t xml:space="preserve">05.001.002 </t>
  </si>
  <si>
    <t xml:space="preserve">05.001.001.004 </t>
  </si>
  <si>
    <t xml:space="preserve">05.001.001.003 </t>
  </si>
  <si>
    <t xml:space="preserve">05.001.001.002 </t>
  </si>
  <si>
    <t xml:space="preserve">05.001.001.001 </t>
  </si>
  <si>
    <t xml:space="preserve">05.001.001 </t>
  </si>
  <si>
    <t xml:space="preserve">05.001 </t>
  </si>
  <si>
    <t>ÁREA INTERNA (TÉRREO)</t>
  </si>
  <si>
    <t xml:space="preserve">05 </t>
  </si>
  <si>
    <t xml:space="preserve">04.016.002.002 </t>
  </si>
  <si>
    <t xml:space="preserve">04.016.002.001 </t>
  </si>
  <si>
    <t xml:space="preserve">04.016.002 </t>
  </si>
  <si>
    <t xml:space="preserve">04.016.001.003 </t>
  </si>
  <si>
    <t xml:space="preserve">04.016.001.002 </t>
  </si>
  <si>
    <t xml:space="preserve">04.016.001.001 </t>
  </si>
  <si>
    <t xml:space="preserve">04.016.001 </t>
  </si>
  <si>
    <t>ESCADARIAS SUBSOLO-TÉRREO</t>
  </si>
  <si>
    <t xml:space="preserve">04.016 </t>
  </si>
  <si>
    <t xml:space="preserve">04.015.001.002 </t>
  </si>
  <si>
    <t xml:space="preserve">04.015.001.001 </t>
  </si>
  <si>
    <t xml:space="preserve">04.015.001 </t>
  </si>
  <si>
    <t>COORDENAÇÃO</t>
  </si>
  <si>
    <t xml:space="preserve">04.015 </t>
  </si>
  <si>
    <t xml:space="preserve">04.014.002.001 </t>
  </si>
  <si>
    <t xml:space="preserve">04.014.002 </t>
  </si>
  <si>
    <t xml:space="preserve">04.014.001.002 </t>
  </si>
  <si>
    <t xml:space="preserve">04.014.001.001 </t>
  </si>
  <si>
    <t xml:space="preserve">04.014.001 </t>
  </si>
  <si>
    <t xml:space="preserve">04.014 </t>
  </si>
  <si>
    <t xml:space="preserve">04.013.002.002 </t>
  </si>
  <si>
    <t xml:space="preserve">04.013.002.001 </t>
  </si>
  <si>
    <t xml:space="preserve">04.013.002 </t>
  </si>
  <si>
    <t xml:space="preserve">04.013.001.003 </t>
  </si>
  <si>
    <t xml:space="preserve">04.013.001.002 </t>
  </si>
  <si>
    <t xml:space="preserve">04.013.001.001 </t>
  </si>
  <si>
    <t xml:space="preserve">04.013.001 </t>
  </si>
  <si>
    <t>SALA 1</t>
  </si>
  <si>
    <t xml:space="preserve">04.013 </t>
  </si>
  <si>
    <t>APLICAÇÃO DE SILICONE DE CURA NEUTRA EM BANCADAS</t>
  </si>
  <si>
    <t xml:space="preserve">80018 </t>
  </si>
  <si>
    <t xml:space="preserve">04.012.001.001 </t>
  </si>
  <si>
    <t>REVESTIMENTO PÉTREO</t>
  </si>
  <si>
    <t xml:space="preserve">04.012.001 </t>
  </si>
  <si>
    <t>BWC FEMININO (SUBSOLO)</t>
  </si>
  <si>
    <t xml:space="preserve">04.012 </t>
  </si>
  <si>
    <t xml:space="preserve">04.011.002.002 </t>
  </si>
  <si>
    <t xml:space="preserve">04.011.002.001 </t>
  </si>
  <si>
    <t xml:space="preserve">04.011.002 </t>
  </si>
  <si>
    <t xml:space="preserve">04.011.001.003 </t>
  </si>
  <si>
    <t xml:space="preserve">04.011.001.002 </t>
  </si>
  <si>
    <t xml:space="preserve">04.011.001.001 </t>
  </si>
  <si>
    <t xml:space="preserve">04.011.001 </t>
  </si>
  <si>
    <t>SALA PROFESSORES</t>
  </si>
  <si>
    <t xml:space="preserve">04.011 </t>
  </si>
  <si>
    <t>IMPERMEABILIZAÇÃO DE SUPERFÍCIE COM ARGAMASSA POLIMÉRICA / MEMBRANA ACRÍLICA, 3 DEMÃOS. AF_06/2018</t>
  </si>
  <si>
    <t>12217 (SINAPI)</t>
  </si>
  <si>
    <t xml:space="preserve">04.010.001.006 </t>
  </si>
  <si>
    <t>EMBOÇO OU MASSA ÚNICA EM ARGAMASSA TRAÇO 1:2:8, PREPARO MECÂNICA COM BETONEIRA 400 L, APLICADA MANUALMENTE EM PANOS DE FACHADA COM PRESENÇA DE VÃOS, ESPESSURA DE 25 MM, ACESSO POR ANDAIME. AF_08/2022</t>
  </si>
  <si>
    <t>7329 (SINAPI)</t>
  </si>
  <si>
    <t xml:space="preserve">04.010.001.005 </t>
  </si>
  <si>
    <t xml:space="preserve">04.010.001.004 </t>
  </si>
  <si>
    <t xml:space="preserve">04.010.001.003 </t>
  </si>
  <si>
    <t>m3</t>
  </si>
  <si>
    <t>DEMOLIÇÃO DE ALVENARIA DE BLOCO FURADO, DE FORMA MANUAL, SEM REAPROVEITAMENTO. AF_12/2017</t>
  </si>
  <si>
    <t>11875 (SINAPI)</t>
  </si>
  <si>
    <t xml:space="preserve">04.010.001.002 </t>
  </si>
  <si>
    <t xml:space="preserve">04.010.001.001 </t>
  </si>
  <si>
    <t xml:space="preserve">04.010.001 </t>
  </si>
  <si>
    <t>SECRETARIA</t>
  </si>
  <si>
    <t xml:space="preserve">04.010 </t>
  </si>
  <si>
    <t xml:space="preserve">04.009.001.001 </t>
  </si>
  <si>
    <t xml:space="preserve">04.009.001 </t>
  </si>
  <si>
    <t>BWC MASCULINO</t>
  </si>
  <si>
    <t xml:space="preserve">04.009 </t>
  </si>
  <si>
    <t xml:space="preserve">04.008.001.003 </t>
  </si>
  <si>
    <t xml:space="preserve">04.008.001.002 </t>
  </si>
  <si>
    <t xml:space="preserve">04.008.001.001 </t>
  </si>
  <si>
    <t xml:space="preserve">04.008.001 </t>
  </si>
  <si>
    <t>SALA 2</t>
  </si>
  <si>
    <t xml:space="preserve">04.008 </t>
  </si>
  <si>
    <t xml:space="preserve">04.007.001.006 </t>
  </si>
  <si>
    <t xml:space="preserve">04.007.001.005 </t>
  </si>
  <si>
    <t xml:space="preserve">04.007.001.004 </t>
  </si>
  <si>
    <t xml:space="preserve">04.007.001.003 </t>
  </si>
  <si>
    <t xml:space="preserve">04.007.001.002 </t>
  </si>
  <si>
    <t xml:space="preserve">04.007.001.001 </t>
  </si>
  <si>
    <t xml:space="preserve">04.007.001 </t>
  </si>
  <si>
    <t>SALA 7</t>
  </si>
  <si>
    <t xml:space="preserve">04.007 </t>
  </si>
  <si>
    <t xml:space="preserve">04.006.001.002 </t>
  </si>
  <si>
    <t xml:space="preserve">04.006.001.001 </t>
  </si>
  <si>
    <t xml:space="preserve">04.006.001 </t>
  </si>
  <si>
    <t>SALA 3</t>
  </si>
  <si>
    <t xml:space="preserve">04.006 </t>
  </si>
  <si>
    <t xml:space="preserve">04.005.001.002 </t>
  </si>
  <si>
    <t xml:space="preserve">04.005.001.001 </t>
  </si>
  <si>
    <t xml:space="preserve">04.005.001 </t>
  </si>
  <si>
    <t>SALA 6</t>
  </si>
  <si>
    <t xml:space="preserve">04.005 </t>
  </si>
  <si>
    <t xml:space="preserve">04.004.001.003 </t>
  </si>
  <si>
    <t xml:space="preserve">04.004.001.002 </t>
  </si>
  <si>
    <t xml:space="preserve">04.004.001.001 </t>
  </si>
  <si>
    <t xml:space="preserve">04.004.001 </t>
  </si>
  <si>
    <t>SALA 4</t>
  </si>
  <si>
    <t xml:space="preserve">04.004 </t>
  </si>
  <si>
    <t>RECUPERAÇÃO DE PISO ELEVADO</t>
  </si>
  <si>
    <t xml:space="preserve">80017 </t>
  </si>
  <si>
    <t xml:space="preserve">04.003.002.001 </t>
  </si>
  <si>
    <t>PISO ELEVADO</t>
  </si>
  <si>
    <t xml:space="preserve">04.003.002 </t>
  </si>
  <si>
    <t xml:space="preserve">04.003.001.002 </t>
  </si>
  <si>
    <t xml:space="preserve">04.003.001.001 </t>
  </si>
  <si>
    <t xml:space="preserve">04.003.001 </t>
  </si>
  <si>
    <t>SALA 5</t>
  </si>
  <si>
    <t xml:space="preserve">04.003 </t>
  </si>
  <si>
    <t xml:space="preserve">04.002.003.002 </t>
  </si>
  <si>
    <t xml:space="preserve">04.002.003.001 </t>
  </si>
  <si>
    <t xml:space="preserve">04.002.003 </t>
  </si>
  <si>
    <t xml:space="preserve">04.002.002.001 </t>
  </si>
  <si>
    <t xml:space="preserve">04.002.002 </t>
  </si>
  <si>
    <t xml:space="preserve">04.002.001.004 </t>
  </si>
  <si>
    <t xml:space="preserve">04.002.001.003 </t>
  </si>
  <si>
    <t xml:space="preserve">04.002.001.002 </t>
  </si>
  <si>
    <t xml:space="preserve">04.002.001.001 </t>
  </si>
  <si>
    <t xml:space="preserve">04.002.001 </t>
  </si>
  <si>
    <t>CORREDOR/PÁTIO INTERNO SUBSOLO</t>
  </si>
  <si>
    <t xml:space="preserve">04.002 </t>
  </si>
  <si>
    <t xml:space="preserve">04.001.003.002 </t>
  </si>
  <si>
    <t xml:space="preserve">04.001.003.001 </t>
  </si>
  <si>
    <t xml:space="preserve">04.001.003 </t>
  </si>
  <si>
    <t xml:space="preserve">04.001.002.002 </t>
  </si>
  <si>
    <t xml:space="preserve">04.001.002.001 </t>
  </si>
  <si>
    <t xml:space="preserve">04.001.002 </t>
  </si>
  <si>
    <t xml:space="preserve">04.001.001.002 </t>
  </si>
  <si>
    <t xml:space="preserve">04.001.001.001 </t>
  </si>
  <si>
    <t xml:space="preserve">04.001.001 </t>
  </si>
  <si>
    <t>REFEITORIO</t>
  </si>
  <si>
    <t xml:space="preserve">04.001 </t>
  </si>
  <si>
    <t>ÁREAS INTERNAS (SUBSOLO)</t>
  </si>
  <si>
    <t xml:space="preserve">04 </t>
  </si>
  <si>
    <t xml:space="preserve">03.004.001.002 </t>
  </si>
  <si>
    <t xml:space="preserve">03.004.001.001 </t>
  </si>
  <si>
    <t>ESTRUTURA METÁLICA</t>
  </si>
  <si>
    <t xml:space="preserve">03.004.001 </t>
  </si>
  <si>
    <t>CAIXA D'ÁGUA</t>
  </si>
  <si>
    <t xml:space="preserve">03.004 </t>
  </si>
  <si>
    <t>IMPERMEABILIZAÇÃO DE SUPERFÍCIE COM MEMBRANA À BASE DE RESINA ACRÍLICA, 3 DEMÃOS. AF_06/2018</t>
  </si>
  <si>
    <t>12216(SINAPI)</t>
  </si>
  <si>
    <t xml:space="preserve">03.003.001.002 </t>
  </si>
  <si>
    <t xml:space="preserve">03.003.001.001 </t>
  </si>
  <si>
    <t xml:space="preserve">03.003.001 </t>
  </si>
  <si>
    <t>CASA DE GÁS</t>
  </si>
  <si>
    <t xml:space="preserve">03.003 </t>
  </si>
  <si>
    <t>PINTURA DE PISO COM TINTA ACRÍLICA, APLICAÇÃO MANUAL, 3 DEMÃOS, INCLUSO FUNDO PREPARADOR. AF_05/2021</t>
  </si>
  <si>
    <t>6465 (SINAPI)</t>
  </si>
  <si>
    <t xml:space="preserve">03.002.004.001 </t>
  </si>
  <si>
    <t>ESCADAS</t>
  </si>
  <si>
    <t xml:space="preserve">03.002.004 </t>
  </si>
  <si>
    <t xml:space="preserve">80012 </t>
  </si>
  <si>
    <t xml:space="preserve">03.002.003.002 </t>
  </si>
  <si>
    <t>SUBSTITUIÇÃO DE CALHAS/CANALETAS DE CONCRETO</t>
  </si>
  <si>
    <t xml:space="preserve">80011 </t>
  </si>
  <si>
    <t xml:space="preserve">03.002.003.001 </t>
  </si>
  <si>
    <t>DRENAGEM</t>
  </si>
  <si>
    <t xml:space="preserve">03.002.003 </t>
  </si>
  <si>
    <t>CHAPIM (RUFO CAPA) EM AÇO GALVANIZADO, CORTE 33. AF_11/2020</t>
  </si>
  <si>
    <t>6184 (SINAPI)</t>
  </si>
  <si>
    <t xml:space="preserve">03.002.002.001 </t>
  </si>
  <si>
    <t>RUFOS</t>
  </si>
  <si>
    <t xml:space="preserve">03.002.002 </t>
  </si>
  <si>
    <t xml:space="preserve">03.002.001.002 </t>
  </si>
  <si>
    <t xml:space="preserve">03.002.001.001 </t>
  </si>
  <si>
    <t xml:space="preserve">03.002.001 </t>
  </si>
  <si>
    <t>MURO DE DIVISA</t>
  </si>
  <si>
    <t xml:space="preserve">03.002 </t>
  </si>
  <si>
    <t xml:space="preserve">03.001.007.001 </t>
  </si>
  <si>
    <t>ELÉTRICA</t>
  </si>
  <si>
    <t xml:space="preserve">03.001.007 </t>
  </si>
  <si>
    <t>SUBSTITUIÇÃO DE PARAFUSOS METÁLICOS</t>
  </si>
  <si>
    <t xml:space="preserve">80000 </t>
  </si>
  <si>
    <t xml:space="preserve">03.001.006.003 </t>
  </si>
  <si>
    <t xml:space="preserve">03.001.006.002 </t>
  </si>
  <si>
    <t>TRATAMENTO DE CORROSÃO DOS ELEMENTOS METÁLICOS</t>
  </si>
  <si>
    <t xml:space="preserve">03.001.006.001 </t>
  </si>
  <si>
    <t xml:space="preserve">03.001.006 </t>
  </si>
  <si>
    <t>CORRIMAO DUPLO LATERAL EM ACO INOX 304 POLIDO, COM ALTURAS DE H=0,70M E H=0,92M EM TUBO DE 1.1/2", FIXADOS EM PAREDE COM PARAFUSO E BUCHA S12</t>
  </si>
  <si>
    <t>RETIRADA DE CORRIMÃO METÁLICO</t>
  </si>
  <si>
    <t xml:space="preserve">80004 </t>
  </si>
  <si>
    <t xml:space="preserve">03.001.004.001 </t>
  </si>
  <si>
    <t>PAVIMENTAÇÃO EM PLACAS DE CONCRETO</t>
  </si>
  <si>
    <t xml:space="preserve">03.001.004 </t>
  </si>
  <si>
    <t>REASSENTAMENTO DE BLOCOS RETANGULAR PARA PISO INTERTRAVADO, ESPESSURA DE 6 CM, EM CALÇADA, COM REAPROVEITAMENTO DOS BLOCOS RETANGULAR - INCLUSO RETIRADA E COLOCAÇÃO DO MATERIAL. AF_12/2020</t>
  </si>
  <si>
    <t>6100 (SINAPI)</t>
  </si>
  <si>
    <t xml:space="preserve">03.001.003.002 </t>
  </si>
  <si>
    <t>HIDROJATEAMENTO</t>
  </si>
  <si>
    <t xml:space="preserve">80003 </t>
  </si>
  <si>
    <t xml:space="preserve">03.001.003.001 </t>
  </si>
  <si>
    <t>PAVIMENTAÇÃO EM PAVER</t>
  </si>
  <si>
    <t xml:space="preserve">03.001.003 </t>
  </si>
  <si>
    <t xml:space="preserve">03.001.002.002 </t>
  </si>
  <si>
    <t xml:space="preserve">03.001.002.001 </t>
  </si>
  <si>
    <t xml:space="preserve">03.001.002 </t>
  </si>
  <si>
    <t>ÁREAS EXTERNAS</t>
  </si>
  <si>
    <t xml:space="preserve">03.001 </t>
  </si>
  <si>
    <t xml:space="preserve">03 </t>
  </si>
  <si>
    <t xml:space="preserve">LIMPEZA DE SUPERFÍCIE COM JATO DE ALTA PRESSÃO. AF_04/2019	</t>
  </si>
  <si>
    <t>12417 (SINAPI)</t>
  </si>
  <si>
    <t>.02.001.004.001</t>
  </si>
  <si>
    <t>.02.001.004</t>
  </si>
  <si>
    <t xml:space="preserve">REPARO ESTRUTURAL EM ESTRUTURAS DE CONCRETO COM ARGAMASSA POLIMÉRICA DE ALTO DESEMPENHO, E=2CM	</t>
  </si>
  <si>
    <t>.02.001.003.002</t>
  </si>
  <si>
    <t>APLICAÇÃO DE COMPONENTE ANTICORROSIVO NA SUPERFÍCIE DE AÇO LIMPO</t>
  </si>
  <si>
    <t>.02.001.003.001</t>
  </si>
  <si>
    <t>ELEMENTOS EM CONCRETO</t>
  </si>
  <si>
    <t>.02.001.003</t>
  </si>
  <si>
    <t xml:space="preserve">02.001.002.001 </t>
  </si>
  <si>
    <t>ELEMENTOS EM MADEIRA</t>
  </si>
  <si>
    <t xml:space="preserve">02.001.002 </t>
  </si>
  <si>
    <t>TRATAMENTO DE JUNTA DE DILATAÇÃO, COM TARUGO DE POLIETILENO E SELANTE PU, INCLUSO PREENCHIMENTO COM ESPUMA EXPANSIVA PU. AF_06/2018</t>
  </si>
  <si>
    <t xml:space="preserve">12236 (SINAPI) </t>
  </si>
  <si>
    <t xml:space="preserve">02.001.001.005 </t>
  </si>
  <si>
    <t xml:space="preserve">02.001.001.004 </t>
  </si>
  <si>
    <t xml:space="preserve">02.001.001.003 </t>
  </si>
  <si>
    <t xml:space="preserve">02.001.001.002 </t>
  </si>
  <si>
    <t>APLICAÇÃO MANUAL DE FUNDO SELADOR ACRÍLICO EM PANOS CEGOS DE FACHADA (SEM PRESENÇA DE VÃOS) DE EDIFÍCIOS DE MÚLTIPLOS PAVIMENTOS. AF_06/2014</t>
  </si>
  <si>
    <t>8155 (SINAPI)</t>
  </si>
  <si>
    <t xml:space="preserve">02.001.001.001 </t>
  </si>
  <si>
    <t xml:space="preserve">02.001.001 </t>
  </si>
  <si>
    <t>FACHADAS</t>
  </si>
  <si>
    <t xml:space="preserve">02.001 </t>
  </si>
  <si>
    <t xml:space="preserve">02 </t>
  </si>
  <si>
    <t>RUFO EXTERNO/INTERNO EM CHAPA DE AÇO GALVANIZADO NÚMERO 26, CORTE DE 33 CM, INCLUSO IÇAMENTO. AF_07/2019</t>
  </si>
  <si>
    <t>5074 (SINAPI)</t>
  </si>
  <si>
    <t xml:space="preserve">01.001.003.003 </t>
  </si>
  <si>
    <t>APLICAÇÃO DE SELANTE EM RUFOS E PARAFUSOS</t>
  </si>
  <si>
    <t xml:space="preserve">80002 </t>
  </si>
  <si>
    <t xml:space="preserve">01.001.003.002 </t>
  </si>
  <si>
    <t>RETIRADA RUFOS METALICOS EM COBERTURA</t>
  </si>
  <si>
    <t xml:space="preserve">80001 </t>
  </si>
  <si>
    <t xml:space="preserve">01.001.003.001 </t>
  </si>
  <si>
    <t xml:space="preserve">01.001.003 </t>
  </si>
  <si>
    <t xml:space="preserve">01.001.002.002 </t>
  </si>
  <si>
    <t xml:space="preserve">01.001.002.001 </t>
  </si>
  <si>
    <t>CALHAS</t>
  </si>
  <si>
    <t xml:space="preserve">01.001.002 </t>
  </si>
  <si>
    <t xml:space="preserve">01.001.001.002 </t>
  </si>
  <si>
    <t xml:space="preserve">01.001.001.001 </t>
  </si>
  <si>
    <t>TELHADOS</t>
  </si>
  <si>
    <t xml:space="preserve">01.001.001 </t>
  </si>
  <si>
    <t>COBERTURA</t>
  </si>
  <si>
    <t xml:space="preserve">01.001 </t>
  </si>
  <si>
    <t xml:space="preserve">01 </t>
  </si>
  <si>
    <t>Total</t>
  </si>
  <si>
    <t>Unitário</t>
  </si>
  <si>
    <t>Preço total</t>
  </si>
  <si>
    <t>Mão de Obra</t>
  </si>
  <si>
    <t>Materiais</t>
  </si>
  <si>
    <t>Preço total por grupo</t>
  </si>
  <si>
    <t>Quantidade orçada</t>
  </si>
  <si>
    <t>Unidade</t>
  </si>
  <si>
    <t>Descrição</t>
  </si>
  <si>
    <t>CÓDIGO COMPOSIÇÃO</t>
  </si>
  <si>
    <t>CÓDIGO</t>
  </si>
  <si>
    <t xml:space="preserve">	1 - As informações mínimas que deverão constar da planilha são: Numeração do Item, Discriminação, Unidade,  Quantidade,  Custo Unitário do material,  Custo Unitário de Mão de Obra, Custo total do Material por item, Custo total de Mão de Obra por Item, Subtotais de  Material, subtotais de Mão de Obra, Total Geral de Material, Total Geral de Mão de Obra e Total Geral do Orçamento.						
	2 - A Planilha orçamentária abaixo deverá ser apresentada utilizando papel timbrado da empresa;
	3 - Os Valores constantes na planilha deverão ser o valores de mercado, sem a aplicação do BDI;
	4 - O BDI deverá estar destacado ao final da tabela, com o preenchimento dos campos específicos, conforme abaixo. A composição do BDI aplicado deverá ser detalhada.
	5 - Os itens elencados abaixo são referentes a obra ora em licitação, e servirão de referências para cotação. Alterações nos itens e quantidades, somente poderão ocorrer com autorização da Comissão Permanente de Licitação.
Manutenção Predial Sesc Mafra</t>
  </si>
  <si>
    <t>PLANILHA ORÇAMENTÁRIA</t>
  </si>
  <si>
    <t>Valor total Acumulado/Percentual Acumulado</t>
  </si>
  <si>
    <t>Valor Total da Parcela/Percentual da Parcela</t>
  </si>
  <si>
    <t xml:space="preserve">Valor Total do Orçamento </t>
  </si>
  <si>
    <t>Valor Total de Mão de Obra com BDI</t>
  </si>
  <si>
    <t>Valor Total de Material com BDI</t>
  </si>
  <si>
    <t>PRÉDIO PRINCIPAL</t>
  </si>
  <si>
    <t>A</t>
  </si>
  <si>
    <t>%</t>
  </si>
  <si>
    <t>(R$)</t>
  </si>
  <si>
    <t>TOTAL ÍTEM (R$)</t>
  </si>
  <si>
    <t>M.D.O. TOTAL (R$)</t>
  </si>
  <si>
    <t>MATER. TOTAL (R$)</t>
  </si>
  <si>
    <t xml:space="preserve">DISCRIMINAÇÃO </t>
  </si>
  <si>
    <t>ITEM</t>
  </si>
  <si>
    <t xml:space="preserve">  MÃO DE OBRA</t>
  </si>
  <si>
    <t xml:space="preserve">     MATERIAL</t>
  </si>
  <si>
    <t xml:space="preserve">      PARCELA 05</t>
  </si>
  <si>
    <t xml:space="preserve">      PARCELA 04</t>
  </si>
  <si>
    <t xml:space="preserve">      PARCELA 03</t>
  </si>
  <si>
    <t xml:space="preserve">      PARCELA 02</t>
  </si>
  <si>
    <t xml:space="preserve">      PARCELA 01</t>
  </si>
  <si>
    <t>CRONOGRAMA FÍSICO-FINANCEIRO - MODELO</t>
  </si>
  <si>
    <t>3 - Os itens elencados acima são referentes a obra ora em licitação, e servirão de referências para cotação.</t>
  </si>
  <si>
    <t>2 - O Cronograma acima deverá ser apresentado utilizando papel timbrado da empresa;</t>
  </si>
  <si>
    <t>valor de mão de obra por parcela, percentual referente a cada parcela em relação ao custo da Obra.</t>
  </si>
  <si>
    <t>de material e mão de obra referente a cada parcela, valor total da parcela, valor de material por parcela,</t>
  </si>
  <si>
    <t>1 - As informações mínimas que deverão constar no Cronograma Físico Financeiro são:  - Valor e percentual</t>
  </si>
  <si>
    <r>
      <t>OBSERVAÇÕES:</t>
    </r>
    <r>
      <rPr>
        <sz val="10"/>
        <rFont val="Arial"/>
        <family val="2"/>
      </rPr>
      <t xml:space="preserve"> </t>
    </r>
  </si>
  <si>
    <t>CRONOGRAMA FINANCEIRO</t>
  </si>
  <si>
    <t>SERVIÇO</t>
  </si>
  <si>
    <t>CÓDIGO SINAPI</t>
  </si>
  <si>
    <t>COMPOSIÇÃO</t>
  </si>
  <si>
    <t>Quantidade</t>
  </si>
  <si>
    <t>Preço Unitário</t>
  </si>
  <si>
    <t>Material</t>
  </si>
  <si>
    <t xml:space="preserve">HASTE RETA PARA GANCHO DE FERRO GALVANIZADO, COM ROSCA 1/4 " X 30 CM PARA FIXACAO DE TELHA METALICA, INCLUI PORCA E ARRUELAS DE VEDACAO	</t>
  </si>
  <si>
    <t>cj</t>
  </si>
  <si>
    <t>Serviço</t>
  </si>
  <si>
    <t xml:space="preserve">AJUDANTE ESPECIALIZADO COM ENCARGOS COMPLEMENTARES	</t>
  </si>
  <si>
    <t>h</t>
  </si>
  <si>
    <t xml:space="preserve">TELHADISTA COM ENCARGOS COMPLEMENTARES	</t>
  </si>
  <si>
    <t>Preço Total</t>
  </si>
  <si>
    <t xml:space="preserve">SERVENTE COM ENCARGOS COMPLEMENTARES	</t>
  </si>
  <si>
    <t xml:space="preserve">SELANTE ELASTICO MONOCOMPONENTE A BASE DE POLIURETANO (PU) PARA JUNTAS DIVERSAS	</t>
  </si>
  <si>
    <t>310ml</t>
  </si>
  <si>
    <t xml:space="preserve">LIXA EM FOLHA PARA PAREDE OU MADEIRA, NUMERO 120, COR VERMELHA	</t>
  </si>
  <si>
    <t xml:space="preserve">VEU POLIESTER	</t>
  </si>
  <si>
    <t xml:space="preserve">MEMBRANA IMPERMEABILIZANTE ACRILICA MONOCOMPONENTE	</t>
  </si>
  <si>
    <t>kg</t>
  </si>
  <si>
    <t xml:space="preserve">SELADOR ACRILICO OPACO PREMIUM INTERIOR/EXTERIOR	</t>
  </si>
  <si>
    <t>l</t>
  </si>
  <si>
    <t xml:space="preserve">AJUDANTE DE PINTOR COM ENCARGOS COMPLEMENTARES	</t>
  </si>
  <si>
    <t xml:space="preserve">PINTOR COM ENCARGOS COMPLEMENTARES	</t>
  </si>
  <si>
    <t xml:space="preserve">PEDREIRO COM ENCARGOS COMPLEMENTARES	</t>
  </si>
  <si>
    <t xml:space="preserve">LAVADORA JATO D'ÁGUA DE ALTA PRESSÃO	</t>
  </si>
  <si>
    <t xml:space="preserve">OPERADOR JATO DE AREIA OU JATISTA COM ENCARGOS COMPLEMENTARES	</t>
  </si>
  <si>
    <t xml:space="preserve">PISO EM PEÇAS DE CONCRETO APLICADO EM CALÇADAS OU PISOS EXTERNOS	</t>
  </si>
  <si>
    <t xml:space="preserve">REJUNTE CIMENTICIO, QUALQUER COR	</t>
  </si>
  <si>
    <t xml:space="preserve">ARGAMASSA COLANTE TIPO AC III	</t>
  </si>
  <si>
    <t xml:space="preserve">PLACA/PISO DE CONCRETO POROSO/ PAVIMENTO PERMEAVEL/BLOCO DRENANTE DE CONCRETO, 40 CM X 40 CM, E = 6 CM, COR NATURAL	</t>
  </si>
  <si>
    <t xml:space="preserve">LIXA D'AGUA EM FOLHA, GRAO 100	</t>
  </si>
  <si>
    <t xml:space="preserve">FUNDO ANTICORROSIVO PARA METAIS FERROSOS (ZARCAO)	</t>
  </si>
  <si>
    <t xml:space="preserve">CABO MULTIPOLAR DE COBRE, FLEXIVEL, CLASSE 4 OU 5, ISOLACAO EM HEPR, COBERTURA EM PVC-ST2, ANTICHAMA BWF-B, 0,6/1 KV, 3 CONDUTORES DE 1,5 MM2	</t>
  </si>
  <si>
    <t xml:space="preserve">AUXILIAR DE ELETRICISTA COM ENCARGOS COMPLEMENTARES	</t>
  </si>
  <si>
    <t xml:space="preserve">ELETRICISTA COM ENCARGOS COMPLEMENTARES	</t>
  </si>
  <si>
    <t xml:space="preserve">CALHA/CANALETA DE CONCRETO SIMPLES, TIPO MEIA CANA, DIAMETRO DE 20 CM, PARA AGUA PLUVIAL	</t>
  </si>
  <si>
    <t xml:space="preserve">ARGAMASSA PRONTA PARA CONTRAPISO, PREPARO COM MISTURADOR DE EIXO HORIZONTAL DE 160 KG. AF_08/2019	</t>
  </si>
  <si>
    <t>ATERRO COMPACTADO MEIO MANUAL COM SAIBRO/ARENOSO</t>
  </si>
  <si>
    <t xml:space="preserve">TERRA VEGETAL (GRANEL)	</t>
  </si>
  <si>
    <t xml:space="preserve">FORRO DE FIBRA MINERAL EM PLACAS DE 625 X 625 MM, E = 15 MM, BORDA RETA, COM PINTURA ANTIMOFO, APOIADO EM PERFIL DE ACO GALVANIZADO COM 24 MM DE BASE - INSTALADO	</t>
  </si>
  <si>
    <t xml:space="preserve">MONTADOR DE ESTRUTURA METÁLICA COM ENCARGOS COMPLEMENTARES	</t>
  </si>
  <si>
    <t xml:space="preserve">ACIDO CLORIDRICO / ACIDO MURIATICO, DILUICAO 10% A 12% PARA USO EM LIMPEZA	</t>
  </si>
  <si>
    <t xml:space="preserve">PLACA DE SINALIZACAO FOTOLUMINESCENTE EXTINTOR INCENDIO 20x20cm NBR 13434-2:2004	</t>
  </si>
  <si>
    <t xml:space="preserve">APLICAÇÃO DE COMPONENTE ANTICORROSIVO NA SUPERFÍCIE DE AÇO LIMPO	</t>
  </si>
  <si>
    <t>ADESIVO ESTRUTURAL A BASE DE RESINA EPOXI, BICOMPONENTE, FLUIDO</t>
  </si>
  <si>
    <t>KG</t>
  </si>
  <si>
    <t>IMPERMEABILIZADOR COM ENCARGOS COMPLEMENTARES</t>
  </si>
  <si>
    <t xml:space="preserve">ARGAMASSA POLIMERICA DE REPARO ESTRUTURAL, BICOMPONENTE	</t>
  </si>
  <si>
    <t>5069 (SINAPI)</t>
  </si>
  <si>
    <t>ENGENHEIRO CIVIL SENIOR COM ENCARGOS COMPLEMENTARES</t>
  </si>
  <si>
    <t>5784 (SINAPI)</t>
  </si>
  <si>
    <t>TÉCNICO EM SEGURANÇA DO TRABALHO COM ENCARGOS COMPLEMENTARES</t>
  </si>
  <si>
    <t>10419 (SINAPI)</t>
  </si>
  <si>
    <t>ENCARREGADO GERAL DE OBRAS COM ENCARGOS COMPLEMENTARES</t>
  </si>
  <si>
    <t>ANOTAÇÃO DE RESPONSABILIDADE TÉCNICA (ART)</t>
  </si>
  <si>
    <t>CANTEIRO DE OBRAS</t>
  </si>
  <si>
    <t>ESCRITÓRIO</t>
  </si>
  <si>
    <t>10295 (SINAPI)</t>
  </si>
  <si>
    <t>EXECUÇÃO DE ESCRITÓRIO EM CANTEIRO DE OBRA EM CHAPA DE MADEIRA COMPENSADA, NÃO INCLUSO MOBILIÁRIO E EQUIPAMENTOS. AF_02/2016</t>
  </si>
  <si>
    <t>10296 (SINAPI)</t>
  </si>
  <si>
    <t>EXECUÇÃO DE ALMOXARIFADO EM CANTEIRO DE OBRA EM CHAPA DE MADEIRA COMPENSADA, INCLUSO PRATELEIRAS. AF_02/2016</t>
  </si>
  <si>
    <t>HIDROJATEAMENTO (ÁREA INTERNA DO TERRENO, PÁTIO COBERTO E CALÇAMENTO EXTERNA QUE CIRCUNDA AO TERRENO)</t>
  </si>
  <si>
    <t>FORNECIMENTO E INSTALAÇÃO - PISO EM PEÇAS DE CONCRETO APLICADO EM CALÇADAS OU PISOS EXTERNOS</t>
  </si>
  <si>
    <t>ELEMENTOS METÁLICOS (MOURÕES E PLACAS)</t>
  </si>
  <si>
    <t xml:space="preserve">ATERRO COMPACTADO MEIO MANUAL COM SAIBRO/ARENOSO	</t>
  </si>
  <si>
    <t>10509 (SINAPI)</t>
  </si>
  <si>
    <t>CALHA EM CHAPA DE AÇO GALVANIZADO NÚMERO 24, DESENVOLVIMENTO DE 50 CM, INCLUSO TRANSPORTE VERTICAL. AF_07/2019</t>
  </si>
  <si>
    <t>DEMOLIÇÃO DE PILARES E VIGAS EM CONCRETO ARMADO, DE FORMA MANUAL, SEM REAPROVEITAMENTO. AF_12/2017</t>
  </si>
  <si>
    <t>04.001.001.003</t>
  </si>
  <si>
    <t>04.001.001.004</t>
  </si>
  <si>
    <t>JANELA DE ALUMÍNIO DE CORRER COM 2 FOLHAS PARA VIDROS, COM VIDROS, BATENTE, ACABAMENTO COM ACETATO OU BRILHANTE E FERRAGENS. EXCLUSIVE ALIZAR E CONTRAMARCO. FORNECIMENTO E INSTALAÇÃO. AF_12/2019</t>
  </si>
  <si>
    <t>04.001.001.005</t>
  </si>
  <si>
    <t>VERGA PRÉ-MOLDADA PARA JANELAS COM MAIS DE 1,5 M DE VÃO. AF_03/2016</t>
  </si>
  <si>
    <t>10621 (SINAPI)</t>
  </si>
  <si>
    <t>10271 (SINAPI)</t>
  </si>
  <si>
    <t>04.001.004</t>
  </si>
  <si>
    <t>04.001.004.001</t>
  </si>
  <si>
    <t>04.001.004.002</t>
  </si>
  <si>
    <t>SISTEMA DE EXAUSTÃO</t>
  </si>
  <si>
    <t>04.001.004.003</t>
  </si>
  <si>
    <t>04.001.004.004</t>
  </si>
  <si>
    <t>DUTO ALUMINIZADO FLEXIVEL 100mm 4""</t>
  </si>
  <si>
    <t>COMPOSIÇÃO PARAMÉTRICA DE PONTO ELÉTRICO DE TOMADA DE USO GERAL 2P+T (10A/250V) EM EDIFÍCIO RESIDENCIAL COM ELETRODUTO EMBUTIDO EM RASGOS NAS PAREDES, INCLUSO TOMADA, ELETRODUTO, CABO, RASGO, QUEBRA E CHUMBAMENTO. AF_11/2022</t>
  </si>
  <si>
    <t>FIXAÇÃO DE TUBOS HORIZONTAIS DE PVC, CPVC OU COBRE DIÂMETROS MENORES OU IGUAIS A 40 MM OU ELETROCALHAS ATÉ 150MM DE LARGURA, COM ABRAÇADEIRA METÁLICA RÍGIDA TIPO D 1/2?, FIXADA EM PERFILADO EM LAJE. AF_05/2015</t>
  </si>
  <si>
    <t xml:space="preserve">80024 </t>
  </si>
  <si>
    <t>PAINEL ALUMINIO COMPOSTO (ACM) E=3mm 1,22X2,50m</t>
  </si>
  <si>
    <t>REMOÇÃO DE TAPUME/ CHAPAS METÁLICAS E DE MADEIRA, DE FORMA MANUAL, SEM REAPROVEITAMENTO. AF_12/2017</t>
  </si>
  <si>
    <t xml:space="preserve">11889 </t>
  </si>
  <si>
    <t xml:space="preserve">80025 </t>
  </si>
  <si>
    <t>02.001.002.002</t>
  </si>
  <si>
    <t>12451 (SINAPI)</t>
  </si>
  <si>
    <t>7455 (SINAPI)</t>
  </si>
  <si>
    <t>9192 (SINAPI)</t>
  </si>
  <si>
    <t>COMPOSIÇÃO DO BDI</t>
  </si>
  <si>
    <t>Risco ( R)</t>
  </si>
  <si>
    <t>ISS</t>
  </si>
  <si>
    <t>FORNECIMENTO E INSTALACAO DE EXAUSTOR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</si>
</sst>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R$&quot;\ * #,##0.00_-;\-&quot;R$&quot;\ * #,##0.00_-;_-&quot;R$&quot;\ * &quot;-&quot;??_-;_-@_-"/>
    <numFmt numFmtId="164" formatCode="_-[$R$-416]\ * #,##0.00_-;\-[$R$-416]\ * #,##0.00_-;_-[$R$-416]\ * &quot;-&quot;??_-;_-@_-"/>
    <numFmt numFmtId="165" formatCode="#,##0.00;[Red]#,##0.00"/>
    <numFmt numFmtId="166" formatCode="0.00;[Red]0.00"/>
    <numFmt numFmtId="167" formatCode="0.000000;[Red]0.000000"/>
    <numFmt numFmtId="168" formatCode="0.000"/>
  </numFmts>
  <fonts count="21">
    <font>
      <sz val="10"/>
      <name val="Arial"/>
      <family val="2"/>
    </font>
    <font>
      <sz val="10"/>
      <name val="Arial"/>
      <family val="2"/>
    </font>
    <font>
      <b/>
      <sz val="10"/>
      <name val="Arial"/>
      <family val="2"/>
    </font>
    <font>
      <b/>
      <sz val="12"/>
      <name val="Arial"/>
      <family val="2"/>
    </font>
    <font>
      <sz val="8"/>
      <name val="Arial"/>
      <family val="2"/>
    </font>
    <font>
      <b/>
      <sz val="9"/>
      <name val="Arial"/>
      <family val="2"/>
    </font>
    <font>
      <sz val="7"/>
      <name val="Arial"/>
      <family val="2"/>
    </font>
    <font>
      <b/>
      <sz val="7"/>
      <name val="Arial"/>
      <family val="2"/>
    </font>
    <font>
      <sz val="7"/>
      <color indexed="8"/>
      <name val="Arial"/>
      <family val="2"/>
    </font>
    <font>
      <b/>
      <strike/>
      <sz val="7"/>
      <name val="Arial"/>
      <family val="2"/>
    </font>
    <font>
      <sz val="10"/>
      <color indexed="12"/>
      <name val="Arial"/>
      <family val="2"/>
    </font>
    <font>
      <b/>
      <sz val="11"/>
      <name val="Arial"/>
      <family val="2"/>
    </font>
    <font>
      <b/>
      <sz val="8"/>
      <name val="Arial"/>
      <family val="2"/>
    </font>
    <font>
      <sz val="9"/>
      <color rgb="FF333333"/>
      <name val="Roboto"/>
    </font>
    <font>
      <sz val="8"/>
      <color rgb="FF000000"/>
      <name val="Arial"/>
      <family val="2"/>
    </font>
    <font>
      <sz val="8"/>
      <color rgb="FFFF0000"/>
      <name val="Arial"/>
      <family val="2"/>
    </font>
    <font>
      <i/>
      <sz val="8"/>
      <name val="Arial"/>
      <family val="2"/>
    </font>
    <font>
      <i/>
      <sz val="8"/>
      <color rgb="FFFF0000"/>
      <name val="Arial"/>
      <family val="2"/>
    </font>
    <font>
      <i/>
      <sz val="8"/>
      <color indexed="8"/>
      <name val="Arial"/>
      <family val="2"/>
    </font>
    <font>
      <b/>
      <sz val="8"/>
      <color indexed="8"/>
      <name val="Arial"/>
      <family val="2"/>
    </font>
    <font>
      <sz val="8"/>
      <color indexed="8"/>
      <name val="Arial"/>
      <family val="2"/>
    </font>
  </fonts>
  <fills count="11">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indexed="9"/>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rgb="FFFFFFFF"/>
        <bgColor indexed="64"/>
      </patternFill>
    </fill>
  </fills>
  <borders count="62">
    <border>
      <left/>
      <right/>
      <top/>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thin">
        <color indexed="64"/>
      </left>
      <right/>
      <top/>
      <bottom/>
      <diagonal/>
    </border>
    <border>
      <left/>
      <right style="thin">
        <color indexed="64"/>
      </right>
      <top/>
      <bottom/>
      <diagonal/>
    </border>
    <border>
      <left style="medium">
        <color indexed="64"/>
      </left>
      <right/>
      <top/>
      <bottom/>
      <diagonal/>
    </border>
    <border>
      <left/>
      <right style="medium">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right/>
      <top/>
      <bottom style="thin">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style="medium">
        <color indexed="64"/>
      </right>
      <top style="hair">
        <color indexed="64"/>
      </top>
      <bottom/>
      <diagonal/>
    </border>
    <border>
      <left style="hair">
        <color indexed="64"/>
      </left>
      <right style="hair">
        <color indexed="64"/>
      </right>
      <top style="hair">
        <color indexed="64"/>
      </top>
      <bottom/>
      <diagonal/>
    </border>
    <border>
      <left style="medium">
        <color indexed="64"/>
      </left>
      <right style="hair">
        <color indexed="64"/>
      </right>
      <top style="hair">
        <color indexed="64"/>
      </top>
      <bottom/>
      <diagonal/>
    </border>
    <border>
      <left/>
      <right/>
      <top style="hair">
        <color indexed="64"/>
      </top>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medium">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bottom style="hair">
        <color indexed="64"/>
      </bottom>
      <diagonal/>
    </border>
    <border>
      <left style="hair">
        <color indexed="64"/>
      </left>
      <right/>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right/>
      <top style="medium">
        <color indexed="64"/>
      </top>
      <bottom style="medium">
        <color indexed="64"/>
      </bottom>
      <diagonal/>
    </border>
    <border>
      <left style="hair">
        <color indexed="64"/>
      </left>
      <right/>
      <top style="medium">
        <color indexed="64"/>
      </top>
      <bottom style="medium">
        <color indexed="64"/>
      </bottom>
      <diagonal/>
    </border>
    <border>
      <left style="medium">
        <color indexed="64"/>
      </left>
      <right style="hair">
        <color indexed="64"/>
      </right>
      <top/>
      <bottom/>
      <diagonal/>
    </border>
    <border>
      <left/>
      <right style="hair">
        <color indexed="64"/>
      </right>
      <top style="hair">
        <color indexed="64"/>
      </top>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rgb="FFE5E5E5"/>
      </right>
      <top/>
      <bottom style="medium">
        <color rgb="FFF2F2F2"/>
      </bottom>
      <diagonal/>
    </border>
  </borders>
  <cellStyleXfs count="5">
    <xf numFmtId="0" fontId="0" fillId="0" borderId="0" applyNumberFormat="0" applyFont="0" applyFill="0" applyBorder="0" applyAlignment="0" applyProtection="0"/>
    <xf numFmtId="44" fontId="1" fillId="0" borderId="0" applyNumberFormat="0" applyFont="0" applyFill="0" applyBorder="0" applyAlignment="0" applyProtection="0"/>
    <xf numFmtId="0" fontId="1" fillId="0" borderId="0"/>
    <xf numFmtId="0" fontId="1" fillId="0" borderId="0"/>
    <xf numFmtId="9" fontId="1" fillId="0" borderId="0" applyFont="0" applyFill="0" applyBorder="0" applyAlignment="0" applyProtection="0"/>
  </cellStyleXfs>
  <cellXfs count="305">
    <xf numFmtId="0" fontId="0" fillId="0" borderId="0" xfId="0"/>
    <xf numFmtId="0" fontId="1" fillId="0" borderId="0" xfId="3"/>
    <xf numFmtId="165" fontId="1" fillId="0" borderId="0" xfId="3" applyNumberFormat="1"/>
    <xf numFmtId="0" fontId="1" fillId="0" borderId="0" xfId="3" applyAlignment="1">
      <alignment horizontal="center"/>
    </xf>
    <xf numFmtId="0" fontId="1" fillId="0" borderId="0" xfId="3" applyAlignment="1">
      <alignment horizontal="center" vertical="top"/>
    </xf>
    <xf numFmtId="165" fontId="4" fillId="0" borderId="18" xfId="3" applyNumberFormat="1" applyFont="1" applyBorder="1"/>
    <xf numFmtId="165" fontId="4" fillId="0" borderId="18" xfId="3" applyNumberFormat="1" applyFont="1" applyBorder="1" applyAlignment="1">
      <alignment horizontal="left" vertical="center"/>
    </xf>
    <xf numFmtId="0" fontId="4" fillId="0" borderId="0" xfId="3" applyFont="1"/>
    <xf numFmtId="49" fontId="4" fillId="0" borderId="0" xfId="3" applyNumberFormat="1" applyFont="1" applyAlignment="1">
      <alignment horizontal="left"/>
    </xf>
    <xf numFmtId="49" fontId="4" fillId="0" borderId="0" xfId="3" applyNumberFormat="1" applyFont="1"/>
    <xf numFmtId="165" fontId="4" fillId="0" borderId="23" xfId="3" applyNumberFormat="1" applyFont="1" applyBorder="1"/>
    <xf numFmtId="166" fontId="4" fillId="0" borderId="23" xfId="3" applyNumberFormat="1" applyFont="1" applyBorder="1"/>
    <xf numFmtId="0" fontId="4" fillId="0" borderId="23" xfId="3" applyFont="1" applyBorder="1" applyAlignment="1">
      <alignment horizontal="center"/>
    </xf>
    <xf numFmtId="0" fontId="4" fillId="0" borderId="0" xfId="3" applyFont="1" applyAlignment="1">
      <alignment horizontal="right"/>
    </xf>
    <xf numFmtId="167" fontId="4" fillId="0" borderId="23" xfId="3" applyNumberFormat="1" applyFont="1" applyBorder="1"/>
    <xf numFmtId="165" fontId="4" fillId="0" borderId="24" xfId="3" applyNumberFormat="1" applyFont="1" applyBorder="1"/>
    <xf numFmtId="166" fontId="4" fillId="0" borderId="24" xfId="3" applyNumberFormat="1" applyFont="1" applyBorder="1"/>
    <xf numFmtId="0" fontId="4" fillId="0" borderId="24" xfId="3" applyFont="1" applyBorder="1" applyAlignment="1">
      <alignment horizontal="center"/>
    </xf>
    <xf numFmtId="165" fontId="4" fillId="0" borderId="0" xfId="3" applyNumberFormat="1" applyFont="1" applyAlignment="1">
      <alignment horizontal="right"/>
    </xf>
    <xf numFmtId="0" fontId="5" fillId="0" borderId="0" xfId="3" applyFont="1" applyAlignment="1">
      <alignment horizontal="left" vertical="top"/>
    </xf>
    <xf numFmtId="0" fontId="6" fillId="0" borderId="0" xfId="3" applyFont="1"/>
    <xf numFmtId="165" fontId="6" fillId="0" borderId="25" xfId="3" applyNumberFormat="1" applyFont="1" applyBorder="1"/>
    <xf numFmtId="165" fontId="6" fillId="0" borderId="26" xfId="3" applyNumberFormat="1" applyFont="1" applyBorder="1"/>
    <xf numFmtId="165" fontId="6" fillId="0" borderId="27" xfId="3" applyNumberFormat="1" applyFont="1" applyBorder="1"/>
    <xf numFmtId="0" fontId="6" fillId="0" borderId="28" xfId="3" applyFont="1" applyBorder="1" applyAlignment="1">
      <alignment horizontal="center"/>
    </xf>
    <xf numFmtId="0" fontId="6" fillId="0" borderId="29" xfId="3" applyFont="1" applyBorder="1" applyAlignment="1">
      <alignment horizontal="center"/>
    </xf>
    <xf numFmtId="0" fontId="6" fillId="0" borderId="26" xfId="3" applyFont="1" applyBorder="1"/>
    <xf numFmtId="0" fontId="6" fillId="0" borderId="27" xfId="3" applyFont="1" applyBorder="1" applyAlignment="1">
      <alignment horizontal="center" vertical="top"/>
    </xf>
    <xf numFmtId="10" fontId="7" fillId="0" borderId="30" xfId="4" applyNumberFormat="1" applyFont="1" applyFill="1" applyBorder="1"/>
    <xf numFmtId="165" fontId="7" fillId="0" borderId="31" xfId="3" applyNumberFormat="1" applyFont="1" applyBorder="1"/>
    <xf numFmtId="165" fontId="6" fillId="0" borderId="31" xfId="3" applyNumberFormat="1" applyFont="1" applyBorder="1"/>
    <xf numFmtId="165" fontId="7" fillId="0" borderId="32" xfId="3" applyNumberFormat="1" applyFont="1" applyBorder="1"/>
    <xf numFmtId="0" fontId="6" fillId="0" borderId="33" xfId="3" applyFont="1" applyBorder="1" applyAlignment="1">
      <alignment horizontal="center"/>
    </xf>
    <xf numFmtId="0" fontId="6" fillId="0" borderId="34" xfId="3" applyFont="1" applyBorder="1" applyAlignment="1">
      <alignment horizontal="center"/>
    </xf>
    <xf numFmtId="0" fontId="7" fillId="0" borderId="31" xfId="3" applyFont="1" applyBorder="1"/>
    <xf numFmtId="0" fontId="6" fillId="0" borderId="32" xfId="3" applyFont="1" applyBorder="1" applyAlignment="1">
      <alignment vertical="top"/>
    </xf>
    <xf numFmtId="165" fontId="6" fillId="0" borderId="32" xfId="3" applyNumberFormat="1" applyFont="1" applyBorder="1"/>
    <xf numFmtId="165" fontId="7" fillId="3" borderId="35" xfId="3" applyNumberFormat="1" applyFont="1" applyFill="1" applyBorder="1" applyAlignment="1">
      <alignment horizontal="right"/>
    </xf>
    <xf numFmtId="0" fontId="6" fillId="0" borderId="35" xfId="3" applyFont="1" applyBorder="1" applyAlignment="1">
      <alignment horizontal="center"/>
    </xf>
    <xf numFmtId="10" fontId="7" fillId="3" borderId="36" xfId="4" applyNumberFormat="1" applyFont="1" applyFill="1" applyBorder="1"/>
    <xf numFmtId="165" fontId="7" fillId="3" borderId="37" xfId="3" applyNumberFormat="1" applyFont="1" applyFill="1" applyBorder="1"/>
    <xf numFmtId="165" fontId="6" fillId="0" borderId="35" xfId="3" applyNumberFormat="1" applyFont="1" applyBorder="1"/>
    <xf numFmtId="165" fontId="6" fillId="0" borderId="38" xfId="3" applyNumberFormat="1" applyFont="1" applyBorder="1"/>
    <xf numFmtId="0" fontId="6" fillId="0" borderId="39" xfId="3" applyFont="1" applyBorder="1" applyAlignment="1">
      <alignment horizontal="center"/>
    </xf>
    <xf numFmtId="0" fontId="7" fillId="0" borderId="37" xfId="3" applyFont="1" applyBorder="1"/>
    <xf numFmtId="0" fontId="6" fillId="0" borderId="38" xfId="3" applyFont="1" applyBorder="1" applyAlignment="1">
      <alignment vertical="top"/>
    </xf>
    <xf numFmtId="165" fontId="6" fillId="0" borderId="36" xfId="3" applyNumberFormat="1" applyFont="1" applyBorder="1"/>
    <xf numFmtId="165" fontId="6" fillId="0" borderId="37" xfId="3" applyNumberFormat="1" applyFont="1" applyBorder="1"/>
    <xf numFmtId="10" fontId="7" fillId="3" borderId="37" xfId="4" applyNumberFormat="1" applyFont="1" applyFill="1" applyBorder="1"/>
    <xf numFmtId="165" fontId="7" fillId="3" borderId="38" xfId="3" applyNumberFormat="1" applyFont="1" applyFill="1" applyBorder="1"/>
    <xf numFmtId="10" fontId="7" fillId="0" borderId="36" xfId="4" applyNumberFormat="1" applyFont="1" applyFill="1" applyBorder="1"/>
    <xf numFmtId="165" fontId="7" fillId="0" borderId="37" xfId="3" applyNumberFormat="1" applyFont="1" applyBorder="1"/>
    <xf numFmtId="165" fontId="6" fillId="0" borderId="39" xfId="3" applyNumberFormat="1" applyFont="1" applyBorder="1" applyAlignment="1">
      <alignment horizontal="center"/>
    </xf>
    <xf numFmtId="165" fontId="6" fillId="0" borderId="35" xfId="3" applyNumberFormat="1" applyFont="1" applyBorder="1" applyAlignment="1">
      <alignment horizontal="center"/>
    </xf>
    <xf numFmtId="0" fontId="7" fillId="0" borderId="0" xfId="3" applyFont="1"/>
    <xf numFmtId="4" fontId="8" fillId="0" borderId="36" xfId="3" applyNumberFormat="1" applyFont="1" applyBorder="1" applyAlignment="1">
      <alignment horizontal="right" vertical="top"/>
    </xf>
    <xf numFmtId="4" fontId="8" fillId="0" borderId="37" xfId="3" applyNumberFormat="1" applyFont="1" applyBorder="1" applyAlignment="1">
      <alignment horizontal="right" vertical="top"/>
    </xf>
    <xf numFmtId="4" fontId="8" fillId="0" borderId="38" xfId="3" applyNumberFormat="1" applyFont="1" applyBorder="1" applyAlignment="1">
      <alignment horizontal="right" vertical="top"/>
    </xf>
    <xf numFmtId="165" fontId="7" fillId="3" borderId="39" xfId="3" applyNumberFormat="1" applyFont="1" applyFill="1" applyBorder="1" applyAlignment="1">
      <alignment horizontal="center"/>
    </xf>
    <xf numFmtId="0" fontId="7" fillId="3" borderId="37" xfId="3" applyFont="1" applyFill="1" applyBorder="1"/>
    <xf numFmtId="0" fontId="7" fillId="0" borderId="38" xfId="3" applyFont="1" applyBorder="1" applyAlignment="1">
      <alignment vertical="top"/>
    </xf>
    <xf numFmtId="9" fontId="8" fillId="0" borderId="36" xfId="4" applyFont="1" applyFill="1" applyBorder="1" applyAlignment="1">
      <alignment horizontal="right" vertical="top"/>
    </xf>
    <xf numFmtId="9" fontId="8" fillId="0" borderId="37" xfId="4" applyFont="1" applyFill="1" applyBorder="1" applyAlignment="1">
      <alignment horizontal="right" vertical="top"/>
    </xf>
    <xf numFmtId="165" fontId="6" fillId="0" borderId="40" xfId="3" applyNumberFormat="1" applyFont="1" applyBorder="1" applyAlignment="1">
      <alignment vertical="center" wrapText="1"/>
    </xf>
    <xf numFmtId="4" fontId="8" fillId="0" borderId="35" xfId="3" applyNumberFormat="1" applyFont="1" applyBorder="1" applyAlignment="1">
      <alignment horizontal="right" vertical="top"/>
    </xf>
    <xf numFmtId="0" fontId="8" fillId="0" borderId="37" xfId="3" applyFont="1" applyBorder="1" applyAlignment="1">
      <alignment horizontal="left" vertical="top" wrapText="1"/>
    </xf>
    <xf numFmtId="0" fontId="7" fillId="0" borderId="38" xfId="3" applyFont="1" applyBorder="1" applyAlignment="1">
      <alignment horizontal="center" vertical="top"/>
    </xf>
    <xf numFmtId="10" fontId="6" fillId="0" borderId="36" xfId="4" applyNumberFormat="1" applyFont="1" applyFill="1" applyBorder="1" applyAlignment="1">
      <alignment horizontal="right" vertical="top"/>
    </xf>
    <xf numFmtId="4" fontId="6" fillId="0" borderId="37" xfId="3" applyNumberFormat="1" applyFont="1" applyBorder="1" applyAlignment="1">
      <alignment horizontal="right" vertical="top"/>
    </xf>
    <xf numFmtId="10" fontId="8" fillId="0" borderId="37" xfId="4" applyNumberFormat="1" applyFont="1" applyFill="1" applyBorder="1" applyAlignment="1">
      <alignment horizontal="right" vertical="top"/>
    </xf>
    <xf numFmtId="165" fontId="6" fillId="0" borderId="38" xfId="3" applyNumberFormat="1" applyFont="1" applyBorder="1" applyAlignment="1">
      <alignment vertical="center" wrapText="1"/>
    </xf>
    <xf numFmtId="165" fontId="6" fillId="0" borderId="36" xfId="3" applyNumberFormat="1" applyFont="1" applyBorder="1" applyAlignment="1">
      <alignment vertical="center" wrapText="1"/>
    </xf>
    <xf numFmtId="4" fontId="6" fillId="0" borderId="35" xfId="3" applyNumberFormat="1" applyFont="1" applyBorder="1" applyAlignment="1">
      <alignment horizontal="right" vertical="top"/>
    </xf>
    <xf numFmtId="4" fontId="8" fillId="0" borderId="37" xfId="3" applyNumberFormat="1" applyFont="1" applyBorder="1" applyAlignment="1">
      <alignment horizontal="left" vertical="top"/>
    </xf>
    <xf numFmtId="10" fontId="6" fillId="9" borderId="36" xfId="4" applyNumberFormat="1" applyFont="1" applyFill="1" applyBorder="1" applyAlignment="1">
      <alignment horizontal="right" vertical="top"/>
    </xf>
    <xf numFmtId="4" fontId="6" fillId="9" borderId="37" xfId="3" applyNumberFormat="1" applyFont="1" applyFill="1" applyBorder="1" applyAlignment="1">
      <alignment horizontal="right" vertical="top"/>
    </xf>
    <xf numFmtId="10" fontId="8" fillId="9" borderId="37" xfId="4" applyNumberFormat="1" applyFont="1" applyFill="1" applyBorder="1" applyAlignment="1">
      <alignment horizontal="right" vertical="top"/>
    </xf>
    <xf numFmtId="165" fontId="6" fillId="9" borderId="38" xfId="3" applyNumberFormat="1" applyFont="1" applyFill="1" applyBorder="1" applyAlignment="1">
      <alignment vertical="center" wrapText="1"/>
    </xf>
    <xf numFmtId="165" fontId="6" fillId="9" borderId="36" xfId="3" applyNumberFormat="1" applyFont="1" applyFill="1" applyBorder="1" applyAlignment="1">
      <alignment vertical="center" wrapText="1"/>
    </xf>
    <xf numFmtId="4" fontId="6" fillId="9" borderId="35" xfId="3" applyNumberFormat="1" applyFont="1" applyFill="1" applyBorder="1" applyAlignment="1">
      <alignment horizontal="right" vertical="top"/>
    </xf>
    <xf numFmtId="4" fontId="8" fillId="9" borderId="37" xfId="3" applyNumberFormat="1" applyFont="1" applyFill="1" applyBorder="1" applyAlignment="1">
      <alignment horizontal="right" vertical="top"/>
    </xf>
    <xf numFmtId="4" fontId="8" fillId="9" borderId="37" xfId="3" applyNumberFormat="1" applyFont="1" applyFill="1" applyBorder="1" applyAlignment="1">
      <alignment horizontal="left" vertical="top"/>
    </xf>
    <xf numFmtId="0" fontId="7" fillId="9" borderId="38" xfId="3" applyFont="1" applyFill="1" applyBorder="1" applyAlignment="1">
      <alignment horizontal="center" vertical="top"/>
    </xf>
    <xf numFmtId="10" fontId="6" fillId="9" borderId="40" xfId="4" applyNumberFormat="1" applyFont="1" applyFill="1" applyBorder="1" applyAlignment="1">
      <alignment horizontal="right" vertical="top"/>
    </xf>
    <xf numFmtId="4" fontId="6" fillId="9" borderId="41" xfId="3" applyNumberFormat="1" applyFont="1" applyFill="1" applyBorder="1" applyAlignment="1">
      <alignment horizontal="right" vertical="top"/>
    </xf>
    <xf numFmtId="10" fontId="8" fillId="9" borderId="41" xfId="4" applyNumberFormat="1" applyFont="1" applyFill="1" applyBorder="1" applyAlignment="1">
      <alignment horizontal="right" vertical="top"/>
    </xf>
    <xf numFmtId="165" fontId="6" fillId="9" borderId="42" xfId="3" applyNumberFormat="1" applyFont="1" applyFill="1" applyBorder="1" applyAlignment="1">
      <alignment vertical="center" wrapText="1"/>
    </xf>
    <xf numFmtId="165" fontId="6" fillId="9" borderId="40" xfId="3" applyNumberFormat="1" applyFont="1" applyFill="1" applyBorder="1" applyAlignment="1">
      <alignment vertical="center" wrapText="1"/>
    </xf>
    <xf numFmtId="4" fontId="6" fillId="9" borderId="43" xfId="3" applyNumberFormat="1" applyFont="1" applyFill="1" applyBorder="1" applyAlignment="1">
      <alignment horizontal="right" vertical="top"/>
    </xf>
    <xf numFmtId="4" fontId="8" fillId="9" borderId="41" xfId="3" applyNumberFormat="1" applyFont="1" applyFill="1" applyBorder="1" applyAlignment="1">
      <alignment horizontal="right" vertical="top"/>
    </xf>
    <xf numFmtId="4" fontId="6" fillId="0" borderId="41" xfId="3" applyNumberFormat="1" applyFont="1" applyBorder="1" applyAlignment="1">
      <alignment horizontal="right" vertical="top"/>
    </xf>
    <xf numFmtId="165" fontId="6" fillId="0" borderId="42" xfId="3" applyNumberFormat="1" applyFont="1" applyBorder="1" applyAlignment="1">
      <alignment vertical="center" wrapText="1"/>
    </xf>
    <xf numFmtId="4" fontId="6" fillId="0" borderId="43" xfId="3" applyNumberFormat="1" applyFont="1" applyBorder="1" applyAlignment="1">
      <alignment horizontal="right" vertical="top"/>
    </xf>
    <xf numFmtId="0" fontId="7" fillId="9" borderId="44" xfId="3" applyFont="1" applyFill="1" applyBorder="1" applyAlignment="1">
      <alignment horizontal="center" vertical="top" wrapText="1"/>
    </xf>
    <xf numFmtId="165" fontId="7" fillId="0" borderId="45" xfId="3" applyNumberFormat="1" applyFont="1" applyBorder="1" applyAlignment="1">
      <alignment horizontal="center" vertical="center" wrapText="1"/>
    </xf>
    <xf numFmtId="165" fontId="7" fillId="0" borderId="46" xfId="3" applyNumberFormat="1" applyFont="1" applyBorder="1" applyAlignment="1">
      <alignment horizontal="center" vertical="center" wrapText="1"/>
    </xf>
    <xf numFmtId="165" fontId="9" fillId="0" borderId="46" xfId="3" applyNumberFormat="1" applyFont="1" applyBorder="1" applyAlignment="1">
      <alignment horizontal="center" vertical="center" wrapText="1"/>
    </xf>
    <xf numFmtId="165" fontId="7" fillId="0" borderId="47" xfId="3" applyNumberFormat="1" applyFont="1" applyBorder="1" applyAlignment="1">
      <alignment horizontal="center" vertical="center" wrapText="1"/>
    </xf>
    <xf numFmtId="0" fontId="7" fillId="0" borderId="48" xfId="3" applyFont="1" applyBorder="1" applyAlignment="1">
      <alignment horizontal="center" vertical="center" wrapText="1"/>
    </xf>
    <xf numFmtId="0" fontId="7" fillId="0" borderId="49" xfId="3" applyFont="1" applyBorder="1" applyAlignment="1">
      <alignment horizontal="center" vertical="center" wrapText="1"/>
    </xf>
    <xf numFmtId="0" fontId="7" fillId="0" borderId="46" xfId="3" applyFont="1" applyBorder="1" applyAlignment="1">
      <alignment vertical="center" wrapText="1"/>
    </xf>
    <xf numFmtId="0" fontId="7" fillId="0" borderId="50" xfId="3" applyFont="1" applyBorder="1" applyAlignment="1">
      <alignment horizontal="center" vertical="top" wrapText="1"/>
    </xf>
    <xf numFmtId="165" fontId="7" fillId="0" borderId="25" xfId="3" applyNumberFormat="1" applyFont="1" applyBorder="1" applyAlignment="1">
      <alignment horizontal="center" vertical="center" wrapText="1"/>
    </xf>
    <xf numFmtId="165" fontId="7" fillId="0" borderId="26" xfId="3" applyNumberFormat="1" applyFont="1" applyBorder="1" applyAlignment="1">
      <alignment horizontal="center" vertical="center" wrapText="1"/>
    </xf>
    <xf numFmtId="165" fontId="9" fillId="0" borderId="26" xfId="3" applyNumberFormat="1" applyFont="1" applyBorder="1" applyAlignment="1">
      <alignment horizontal="center" vertical="center" wrapText="1"/>
    </xf>
    <xf numFmtId="165" fontId="7" fillId="0" borderId="27" xfId="3" applyNumberFormat="1" applyFont="1" applyBorder="1" applyAlignment="1">
      <alignment horizontal="center" vertical="center" wrapText="1"/>
    </xf>
    <xf numFmtId="165" fontId="7" fillId="0" borderId="29" xfId="3" applyNumberFormat="1" applyFont="1" applyBorder="1" applyAlignment="1">
      <alignment horizontal="center" vertical="center" wrapText="1"/>
    </xf>
    <xf numFmtId="0" fontId="7" fillId="0" borderId="29" xfId="3" applyFont="1" applyBorder="1" applyAlignment="1">
      <alignment vertical="center" wrapText="1"/>
    </xf>
    <xf numFmtId="0" fontId="7" fillId="0" borderId="27" xfId="3" applyFont="1" applyBorder="1" applyAlignment="1">
      <alignment horizontal="center" vertical="center" wrapText="1"/>
    </xf>
    <xf numFmtId="165" fontId="7" fillId="0" borderId="36" xfId="3" applyNumberFormat="1" applyFont="1" applyBorder="1" applyAlignment="1">
      <alignment horizontal="center" vertical="center" wrapText="1"/>
    </xf>
    <xf numFmtId="165" fontId="7" fillId="0" borderId="37" xfId="3" applyNumberFormat="1" applyFont="1" applyBorder="1" applyAlignment="1">
      <alignment horizontal="left"/>
    </xf>
    <xf numFmtId="165" fontId="7" fillId="0" borderId="37" xfId="3" applyNumberFormat="1" applyFont="1" applyBorder="1" applyAlignment="1">
      <alignment horizontal="center" vertical="center" wrapText="1"/>
    </xf>
    <xf numFmtId="165" fontId="7" fillId="0" borderId="38" xfId="3" applyNumberFormat="1" applyFont="1" applyBorder="1" applyAlignment="1">
      <alignment horizontal="left"/>
    </xf>
    <xf numFmtId="0" fontId="7" fillId="0" borderId="51" xfId="3" applyFont="1" applyBorder="1" applyAlignment="1">
      <alignment horizontal="center"/>
    </xf>
    <xf numFmtId="0" fontId="7" fillId="0" borderId="31" xfId="3" applyFont="1" applyBorder="1" applyAlignment="1">
      <alignment horizontal="center"/>
    </xf>
    <xf numFmtId="165" fontId="7" fillId="0" borderId="52" xfId="3" applyNumberFormat="1" applyFont="1" applyBorder="1"/>
    <xf numFmtId="165" fontId="7" fillId="0" borderId="39" xfId="3" applyNumberFormat="1" applyFont="1" applyBorder="1"/>
    <xf numFmtId="165" fontId="7" fillId="0" borderId="39" xfId="3" applyNumberFormat="1" applyFont="1" applyBorder="1" applyAlignment="1">
      <alignment horizontal="left"/>
    </xf>
    <xf numFmtId="165" fontId="7" fillId="0" borderId="53" xfId="3" applyNumberFormat="1" applyFont="1" applyBorder="1" applyAlignment="1">
      <alignment horizontal="left"/>
    </xf>
    <xf numFmtId="0" fontId="7" fillId="0" borderId="39" xfId="3" applyFont="1" applyBorder="1" applyAlignment="1">
      <alignment horizontal="center"/>
    </xf>
    <xf numFmtId="0" fontId="7" fillId="0" borderId="37" xfId="3" applyFont="1" applyBorder="1" applyAlignment="1">
      <alignment horizontal="center"/>
    </xf>
    <xf numFmtId="165" fontId="7" fillId="0" borderId="54" xfId="3" applyNumberFormat="1" applyFont="1" applyBorder="1"/>
    <xf numFmtId="165" fontId="7" fillId="0" borderId="55" xfId="3" applyNumberFormat="1" applyFont="1" applyBorder="1"/>
    <xf numFmtId="165" fontId="7" fillId="0" borderId="44" xfId="3" applyNumberFormat="1" applyFont="1" applyBorder="1"/>
    <xf numFmtId="0" fontId="7" fillId="0" borderId="56" xfId="3" applyFont="1" applyBorder="1" applyAlignment="1">
      <alignment horizontal="center"/>
    </xf>
    <xf numFmtId="0" fontId="7" fillId="0" borderId="55" xfId="3" applyFont="1" applyBorder="1" applyAlignment="1">
      <alignment horizontal="center"/>
    </xf>
    <xf numFmtId="0" fontId="7" fillId="0" borderId="55" xfId="3" applyFont="1" applyBorder="1"/>
    <xf numFmtId="0" fontId="7" fillId="0" borderId="44" xfId="3" applyFont="1" applyBorder="1" applyAlignment="1">
      <alignment horizontal="center" vertical="top"/>
    </xf>
    <xf numFmtId="165" fontId="10" fillId="0" borderId="0" xfId="3" applyNumberFormat="1" applyFont="1"/>
    <xf numFmtId="166" fontId="1" fillId="0" borderId="0" xfId="3" applyNumberFormat="1"/>
    <xf numFmtId="49" fontId="1" fillId="0" borderId="0" xfId="3" applyNumberFormat="1" applyAlignment="1">
      <alignment horizontal="left"/>
    </xf>
    <xf numFmtId="49" fontId="1" fillId="0" borderId="0" xfId="3" applyNumberFormat="1"/>
    <xf numFmtId="0" fontId="2" fillId="0" borderId="0" xfId="3" applyFont="1" applyAlignment="1">
      <alignment horizontal="left" vertical="top"/>
    </xf>
    <xf numFmtId="0" fontId="11" fillId="0" borderId="0" xfId="3" applyFont="1" applyAlignment="1">
      <alignment horizontal="left" vertical="top"/>
    </xf>
    <xf numFmtId="165" fontId="6" fillId="0" borderId="0" xfId="3" applyNumberFormat="1" applyFont="1"/>
    <xf numFmtId="0" fontId="4" fillId="0" borderId="16" xfId="0" applyNumberFormat="1" applyFont="1" applyFill="1" applyBorder="1" applyAlignment="1">
      <alignment horizontal="center" vertical="center"/>
    </xf>
    <xf numFmtId="0" fontId="4" fillId="0" borderId="0" xfId="0" applyNumberFormat="1" applyFont="1" applyFill="1" applyBorder="1" applyAlignment="1"/>
    <xf numFmtId="0" fontId="4" fillId="0" borderId="57" xfId="0" applyNumberFormat="1" applyFont="1" applyFill="1" applyBorder="1" applyAlignment="1">
      <alignment horizontal="center" vertical="center" wrapText="1"/>
    </xf>
    <xf numFmtId="0" fontId="4" fillId="0" borderId="23" xfId="0" applyNumberFormat="1" applyFont="1" applyFill="1" applyBorder="1" applyAlignment="1">
      <alignment horizontal="center" vertical="center" wrapText="1"/>
    </xf>
    <xf numFmtId="0" fontId="4" fillId="0" borderId="23" xfId="0" applyNumberFormat="1" applyFont="1" applyFill="1" applyBorder="1" applyAlignment="1">
      <alignment horizontal="center" vertical="center"/>
    </xf>
    <xf numFmtId="0" fontId="4" fillId="0" borderId="58" xfId="0" applyNumberFormat="1" applyFont="1" applyFill="1" applyBorder="1" applyAlignment="1">
      <alignment horizontal="center" vertical="center"/>
    </xf>
    <xf numFmtId="0" fontId="4" fillId="0" borderId="7"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168" fontId="4" fillId="0" borderId="0" xfId="0" applyNumberFormat="1" applyFont="1" applyFill="1" applyBorder="1" applyAlignment="1">
      <alignment horizontal="center" vertical="center"/>
    </xf>
    <xf numFmtId="164" fontId="4" fillId="0" borderId="0" xfId="1" applyNumberFormat="1" applyFont="1" applyFill="1" applyBorder="1" applyAlignment="1">
      <alignment horizontal="center" vertical="center"/>
    </xf>
    <xf numFmtId="164" fontId="4" fillId="0" borderId="8" xfId="1" applyNumberFormat="1" applyFont="1" applyFill="1" applyBorder="1" applyAlignment="1">
      <alignment horizontal="center" vertical="center"/>
    </xf>
    <xf numFmtId="0" fontId="4" fillId="0" borderId="59" xfId="0" applyNumberFormat="1" applyFont="1" applyFill="1" applyBorder="1" applyAlignment="1">
      <alignment horizontal="center" vertical="center"/>
    </xf>
    <xf numFmtId="0" fontId="4" fillId="0" borderId="24" xfId="0" applyNumberFormat="1" applyFont="1" applyFill="1" applyBorder="1" applyAlignment="1">
      <alignment horizontal="center" vertical="center"/>
    </xf>
    <xf numFmtId="168" fontId="4" fillId="0" borderId="24" xfId="0" applyNumberFormat="1" applyFont="1" applyFill="1" applyBorder="1" applyAlignment="1">
      <alignment horizontal="center" vertical="center"/>
    </xf>
    <xf numFmtId="164" fontId="4" fillId="0" borderId="24" xfId="1" applyNumberFormat="1" applyFont="1" applyFill="1" applyBorder="1" applyAlignment="1">
      <alignment horizontal="center" vertical="center"/>
    </xf>
    <xf numFmtId="164" fontId="4" fillId="0" borderId="60" xfId="1" applyNumberFormat="1" applyFont="1" applyFill="1" applyBorder="1" applyAlignment="1">
      <alignment horizontal="center" vertical="center"/>
    </xf>
    <xf numFmtId="164" fontId="4" fillId="0" borderId="0" xfId="0" applyNumberFormat="1" applyFont="1" applyFill="1" applyBorder="1" applyAlignment="1"/>
    <xf numFmtId="0" fontId="4" fillId="0" borderId="7"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0" fontId="13" fillId="10" borderId="61" xfId="0" applyNumberFormat="1" applyFont="1" applyFill="1" applyBorder="1" applyAlignment="1">
      <alignment vertical="center" wrapText="1"/>
    </xf>
    <xf numFmtId="164" fontId="4" fillId="0" borderId="7" xfId="1" applyNumberFormat="1" applyFont="1" applyFill="1" applyBorder="1" applyAlignment="1">
      <alignment horizontal="center" vertical="center"/>
    </xf>
    <xf numFmtId="164" fontId="4" fillId="0" borderId="6" xfId="1" applyNumberFormat="1" applyFont="1" applyFill="1" applyBorder="1" applyAlignment="1">
      <alignment horizontal="center" vertical="center"/>
    </xf>
    <xf numFmtId="2" fontId="12" fillId="8" borderId="18" xfId="0" applyNumberFormat="1" applyFont="1" applyFill="1" applyBorder="1" applyAlignment="1">
      <alignment horizontal="center" vertical="center"/>
    </xf>
    <xf numFmtId="0" fontId="12" fillId="8" borderId="18" xfId="0" applyNumberFormat="1" applyFont="1" applyFill="1" applyBorder="1" applyAlignment="1">
      <alignment horizontal="center" vertical="center"/>
    </xf>
    <xf numFmtId="164" fontId="12" fillId="8" borderId="16" xfId="1" applyNumberFormat="1" applyFont="1" applyFill="1" applyBorder="1" applyAlignment="1">
      <alignment horizontal="center" vertical="center"/>
    </xf>
    <xf numFmtId="164" fontId="12" fillId="8" borderId="17" xfId="1" applyNumberFormat="1" applyFont="1" applyFill="1" applyBorder="1" applyAlignment="1">
      <alignment horizontal="center" vertical="center"/>
    </xf>
    <xf numFmtId="164" fontId="12" fillId="8" borderId="15" xfId="1" applyNumberFormat="1" applyFont="1" applyFill="1" applyBorder="1" applyAlignment="1">
      <alignment horizontal="center" vertical="center"/>
    </xf>
    <xf numFmtId="2" fontId="4" fillId="7" borderId="0" xfId="0" applyNumberFormat="1" applyFont="1" applyFill="1" applyBorder="1" applyAlignment="1">
      <alignment horizontal="center" vertical="center"/>
    </xf>
    <xf numFmtId="0" fontId="4" fillId="7" borderId="0" xfId="0" applyNumberFormat="1" applyFont="1" applyFill="1" applyBorder="1" applyAlignment="1">
      <alignment horizontal="center" vertical="center"/>
    </xf>
    <xf numFmtId="164" fontId="4" fillId="7" borderId="7" xfId="1" applyNumberFormat="1" applyFont="1" applyFill="1" applyBorder="1" applyAlignment="1">
      <alignment horizontal="center" vertical="center"/>
    </xf>
    <xf numFmtId="164" fontId="4" fillId="7" borderId="8" xfId="1" applyNumberFormat="1" applyFont="1" applyFill="1" applyBorder="1" applyAlignment="1">
      <alignment horizontal="center" vertical="center"/>
    </xf>
    <xf numFmtId="164" fontId="4" fillId="7" borderId="6" xfId="1" applyNumberFormat="1" applyFont="1" applyFill="1" applyBorder="1" applyAlignment="1">
      <alignment horizontal="center" vertical="center"/>
    </xf>
    <xf numFmtId="2" fontId="4" fillId="6" borderId="0" xfId="0" applyNumberFormat="1" applyFont="1" applyFill="1" applyBorder="1" applyAlignment="1">
      <alignment horizontal="center" vertical="center"/>
    </xf>
    <xf numFmtId="0" fontId="4" fillId="6" borderId="0" xfId="0" applyNumberFormat="1" applyFont="1" applyFill="1" applyBorder="1" applyAlignment="1">
      <alignment horizontal="center" vertical="center"/>
    </xf>
    <xf numFmtId="164" fontId="4" fillId="6" borderId="7" xfId="1" applyNumberFormat="1" applyFont="1" applyFill="1" applyBorder="1" applyAlignment="1">
      <alignment horizontal="center" vertical="center"/>
    </xf>
    <xf numFmtId="164" fontId="4" fillId="6" borderId="8" xfId="1" applyNumberFormat="1" applyFont="1" applyFill="1" applyBorder="1" applyAlignment="1">
      <alignment horizontal="center" vertical="center"/>
    </xf>
    <xf numFmtId="164" fontId="4" fillId="6" borderId="6" xfId="1" applyNumberFormat="1" applyFont="1" applyFill="1" applyBorder="1" applyAlignment="1">
      <alignment horizontal="center" vertical="center"/>
    </xf>
    <xf numFmtId="2" fontId="4" fillId="0" borderId="0" xfId="0" applyNumberFormat="1" applyFont="1" applyFill="1" applyBorder="1" applyAlignment="1">
      <alignment horizontal="center" vertical="center"/>
    </xf>
    <xf numFmtId="2" fontId="4" fillId="0" borderId="13" xfId="0" applyNumberFormat="1" applyFont="1" applyFill="1" applyBorder="1" applyAlignment="1">
      <alignment horizontal="center" vertical="center"/>
    </xf>
    <xf numFmtId="0" fontId="4" fillId="0" borderId="13" xfId="0" applyNumberFormat="1" applyFont="1" applyFill="1" applyBorder="1" applyAlignment="1">
      <alignment horizontal="center" vertical="center"/>
    </xf>
    <xf numFmtId="164" fontId="4" fillId="0" borderId="11" xfId="1" applyNumberFormat="1" applyFont="1" applyFill="1" applyBorder="1" applyAlignment="1">
      <alignment horizontal="center" vertical="center"/>
    </xf>
    <xf numFmtId="164" fontId="4" fillId="0" borderId="12" xfId="1" applyNumberFormat="1" applyFont="1" applyFill="1" applyBorder="1" applyAlignment="1">
      <alignment horizontal="center" vertical="center"/>
    </xf>
    <xf numFmtId="164" fontId="4" fillId="0" borderId="10" xfId="1" applyNumberFormat="1" applyFont="1" applyFill="1" applyBorder="1" applyAlignment="1">
      <alignment horizontal="center" vertical="center"/>
    </xf>
    <xf numFmtId="2" fontId="12" fillId="8" borderId="0" xfId="0" applyNumberFormat="1" applyFont="1" applyFill="1" applyBorder="1" applyAlignment="1">
      <alignment horizontal="center" vertical="center"/>
    </xf>
    <xf numFmtId="0" fontId="12" fillId="8" borderId="0" xfId="0" applyNumberFormat="1" applyFont="1" applyFill="1" applyBorder="1" applyAlignment="1">
      <alignment horizontal="center" vertical="center"/>
    </xf>
    <xf numFmtId="164" fontId="12" fillId="8" borderId="7" xfId="1" applyNumberFormat="1" applyFont="1" applyFill="1" applyBorder="1" applyAlignment="1">
      <alignment horizontal="center" vertical="center"/>
    </xf>
    <xf numFmtId="164" fontId="12" fillId="8" borderId="8" xfId="1" applyNumberFormat="1" applyFont="1" applyFill="1" applyBorder="1" applyAlignment="1">
      <alignment horizontal="center" vertical="center"/>
    </xf>
    <xf numFmtId="164" fontId="12" fillId="8" borderId="6" xfId="1" applyNumberFormat="1" applyFont="1" applyFill="1" applyBorder="1" applyAlignment="1">
      <alignment horizontal="center" vertical="center"/>
    </xf>
    <xf numFmtId="2" fontId="4" fillId="0" borderId="4" xfId="0" applyNumberFormat="1" applyFont="1" applyFill="1" applyBorder="1" applyAlignment="1">
      <alignment horizontal="center" vertical="center"/>
    </xf>
    <xf numFmtId="0" fontId="4" fillId="0" borderId="4" xfId="0" applyNumberFormat="1" applyFont="1" applyFill="1" applyBorder="1" applyAlignment="1">
      <alignment horizontal="center" vertical="center"/>
    </xf>
    <xf numFmtId="164" fontId="4" fillId="0" borderId="2" xfId="1" applyNumberFormat="1" applyFont="1" applyFill="1" applyBorder="1" applyAlignment="1">
      <alignment horizontal="center" vertical="center"/>
    </xf>
    <xf numFmtId="164" fontId="4" fillId="0" borderId="3" xfId="1" applyNumberFormat="1" applyFont="1" applyFill="1" applyBorder="1" applyAlignment="1">
      <alignment horizontal="center" vertical="center"/>
    </xf>
    <xf numFmtId="164" fontId="4" fillId="0" borderId="1" xfId="1" applyNumberFormat="1" applyFont="1" applyFill="1" applyBorder="1" applyAlignment="1">
      <alignment horizontal="center" vertical="center"/>
    </xf>
    <xf numFmtId="164" fontId="4" fillId="0" borderId="0" xfId="1" applyNumberFormat="1" applyFont="1" applyFill="1" applyBorder="1" applyAlignment="1">
      <alignment horizontal="center" vertical="center" wrapText="1"/>
    </xf>
    <xf numFmtId="0" fontId="12" fillId="0" borderId="0" xfId="0" applyFont="1" applyBorder="1" applyAlignment="1">
      <alignment horizontal="center" vertical="center"/>
    </xf>
    <xf numFmtId="165" fontId="4" fillId="0" borderId="0" xfId="2" applyNumberFormat="1" applyFont="1" applyAlignment="1">
      <alignment horizontal="center" vertical="center"/>
    </xf>
    <xf numFmtId="0" fontId="12" fillId="0" borderId="0" xfId="0" applyFont="1" applyBorder="1" applyAlignment="1">
      <alignment horizontal="center"/>
    </xf>
    <xf numFmtId="0" fontId="4" fillId="0" borderId="0" xfId="0" applyFont="1" applyFill="1" applyBorder="1" applyAlignment="1">
      <alignment horizontal="center" vertical="top" wrapText="1"/>
    </xf>
    <xf numFmtId="2" fontId="15" fillId="0" borderId="0" xfId="0" applyNumberFormat="1" applyFont="1" applyFill="1" applyBorder="1" applyAlignment="1">
      <alignment horizontal="right" vertical="top"/>
    </xf>
    <xf numFmtId="2" fontId="4" fillId="0" borderId="0" xfId="0" applyNumberFormat="1" applyFont="1" applyFill="1" applyBorder="1" applyAlignment="1">
      <alignment horizontal="right" vertical="top"/>
    </xf>
    <xf numFmtId="0" fontId="16" fillId="0" borderId="0" xfId="0" applyFont="1" applyFill="1" applyBorder="1" applyAlignment="1">
      <alignment horizontal="right" vertical="top" wrapText="1"/>
    </xf>
    <xf numFmtId="2" fontId="17" fillId="0" borderId="0" xfId="0" applyNumberFormat="1" applyFont="1" applyFill="1" applyBorder="1" applyAlignment="1">
      <alignment horizontal="right" vertical="top"/>
    </xf>
    <xf numFmtId="0" fontId="4" fillId="0" borderId="0" xfId="2" applyFont="1" applyAlignment="1">
      <alignment horizontal="center" vertical="center"/>
    </xf>
    <xf numFmtId="0" fontId="4" fillId="0" borderId="0" xfId="0" applyFont="1" applyFill="1" applyBorder="1" applyAlignment="1">
      <alignment horizontal="right" vertical="top"/>
    </xf>
    <xf numFmtId="2" fontId="12" fillId="0" borderId="0" xfId="0" applyNumberFormat="1" applyFont="1" applyBorder="1" applyAlignment="1">
      <alignment horizontal="right" vertical="top"/>
    </xf>
    <xf numFmtId="2" fontId="4" fillId="2" borderId="0" xfId="0" applyNumberFormat="1" applyFont="1" applyFill="1" applyBorder="1" applyAlignment="1">
      <alignment horizontal="center" vertical="center"/>
    </xf>
    <xf numFmtId="164" fontId="4" fillId="0" borderId="20" xfId="1" applyNumberFormat="1" applyFont="1" applyFill="1" applyBorder="1" applyAlignment="1">
      <alignment horizontal="center" vertical="center"/>
    </xf>
    <xf numFmtId="2" fontId="12" fillId="8" borderId="19" xfId="0" applyNumberFormat="1" applyFont="1" applyFill="1" applyBorder="1" applyAlignment="1">
      <alignment horizontal="center" vertical="center"/>
    </xf>
    <xf numFmtId="2" fontId="4" fillId="7" borderId="9" xfId="0" applyNumberFormat="1" applyFont="1" applyFill="1" applyBorder="1" applyAlignment="1">
      <alignment horizontal="center" vertical="center"/>
    </xf>
    <xf numFmtId="2" fontId="4" fillId="6" borderId="9" xfId="0" applyNumberFormat="1" applyFont="1" applyFill="1" applyBorder="1" applyAlignment="1">
      <alignment horizontal="center" vertical="center"/>
    </xf>
    <xf numFmtId="2" fontId="4" fillId="0" borderId="9" xfId="0" applyNumberFormat="1" applyFont="1" applyFill="1" applyBorder="1" applyAlignment="1">
      <alignment horizontal="center" vertical="center"/>
    </xf>
    <xf numFmtId="2" fontId="4" fillId="0" borderId="14" xfId="0" applyNumberFormat="1" applyFont="1" applyFill="1" applyBorder="1" applyAlignment="1">
      <alignment horizontal="center" vertical="center"/>
    </xf>
    <xf numFmtId="2" fontId="12" fillId="8" borderId="9" xfId="0" applyNumberFormat="1" applyFont="1" applyFill="1" applyBorder="1" applyAlignment="1">
      <alignment horizontal="center" vertical="center"/>
    </xf>
    <xf numFmtId="0" fontId="4" fillId="0" borderId="9" xfId="0" applyNumberFormat="1" applyFont="1" applyFill="1" applyBorder="1" applyAlignment="1">
      <alignment horizontal="center" vertical="center"/>
    </xf>
    <xf numFmtId="2" fontId="12" fillId="8" borderId="9" xfId="1" applyNumberFormat="1" applyFont="1" applyFill="1" applyBorder="1" applyAlignment="1">
      <alignment horizontal="center" vertical="center"/>
    </xf>
    <xf numFmtId="2" fontId="12" fillId="8" borderId="19" xfId="1" applyNumberFormat="1" applyFont="1" applyFill="1" applyBorder="1" applyAlignment="1">
      <alignment horizontal="center" vertical="center"/>
    </xf>
    <xf numFmtId="2" fontId="4" fillId="7" borderId="9" xfId="1" applyNumberFormat="1" applyFont="1" applyFill="1" applyBorder="1" applyAlignment="1">
      <alignment horizontal="center" vertical="center"/>
    </xf>
    <xf numFmtId="2" fontId="4" fillId="6" borderId="9" xfId="1" applyNumberFormat="1" applyFont="1" applyFill="1" applyBorder="1" applyAlignment="1">
      <alignment horizontal="center" vertical="center"/>
    </xf>
    <xf numFmtId="2" fontId="4" fillId="0" borderId="5" xfId="0" applyNumberFormat="1" applyFont="1" applyFill="1" applyBorder="1" applyAlignment="1">
      <alignment horizontal="center" vertical="center"/>
    </xf>
    <xf numFmtId="165" fontId="4" fillId="0" borderId="9" xfId="2" applyNumberFormat="1" applyFont="1" applyBorder="1" applyAlignment="1">
      <alignment horizontal="center" vertical="center"/>
    </xf>
    <xf numFmtId="165" fontId="4" fillId="0" borderId="0" xfId="2" applyNumberFormat="1" applyFont="1" applyBorder="1" applyAlignment="1">
      <alignment horizontal="center" vertical="center"/>
    </xf>
    <xf numFmtId="2" fontId="4" fillId="0" borderId="0" xfId="2" applyNumberFormat="1" applyFont="1" applyBorder="1" applyAlignment="1">
      <alignment horizontal="center" vertical="center"/>
    </xf>
    <xf numFmtId="165" fontId="12" fillId="0" borderId="0" xfId="2" applyNumberFormat="1" applyFont="1" applyBorder="1" applyAlignment="1">
      <alignment horizontal="center" vertical="center"/>
    </xf>
    <xf numFmtId="0" fontId="12" fillId="0" borderId="0" xfId="2" applyFont="1" applyBorder="1" applyAlignment="1">
      <alignment vertical="center"/>
    </xf>
    <xf numFmtId="0" fontId="12" fillId="0" borderId="9" xfId="2" applyFont="1" applyBorder="1" applyAlignment="1">
      <alignment vertical="center"/>
    </xf>
    <xf numFmtId="166" fontId="4" fillId="0" borderId="0" xfId="2" applyNumberFormat="1" applyFont="1" applyBorder="1" applyAlignment="1">
      <alignment horizontal="center" vertical="center"/>
    </xf>
    <xf numFmtId="0" fontId="4" fillId="0" borderId="9" xfId="2" applyFont="1" applyBorder="1" applyAlignment="1">
      <alignment vertical="center" wrapText="1"/>
    </xf>
    <xf numFmtId="4" fontId="4" fillId="0" borderId="0" xfId="2" applyNumberFormat="1" applyFont="1" applyBorder="1" applyAlignment="1">
      <alignment horizontal="center" vertical="center"/>
    </xf>
    <xf numFmtId="0" fontId="4" fillId="0" borderId="9" xfId="2" applyFont="1" applyBorder="1" applyAlignment="1">
      <alignment vertical="center"/>
    </xf>
    <xf numFmtId="0" fontId="16" fillId="0" borderId="9" xfId="2" applyFont="1" applyBorder="1" applyAlignment="1">
      <alignment vertical="center" wrapText="1"/>
    </xf>
    <xf numFmtId="0" fontId="18" fillId="0" borderId="9" xfId="2" applyFont="1" applyBorder="1" applyAlignment="1">
      <alignment vertical="center" wrapText="1"/>
    </xf>
    <xf numFmtId="0" fontId="4" fillId="0" borderId="9" xfId="2" applyFont="1" applyBorder="1" applyAlignment="1">
      <alignment horizontal="center" vertical="center" wrapText="1"/>
    </xf>
    <xf numFmtId="0" fontId="4" fillId="0" borderId="0" xfId="2" applyFont="1" applyBorder="1" applyAlignment="1">
      <alignment horizontal="center" vertical="center"/>
    </xf>
    <xf numFmtId="0" fontId="12" fillId="0" borderId="9" xfId="2" applyFont="1" applyBorder="1" applyAlignment="1">
      <alignment horizontal="center" vertical="center"/>
    </xf>
    <xf numFmtId="0" fontId="12" fillId="0" borderId="9" xfId="2" applyFont="1" applyBorder="1" applyAlignment="1">
      <alignment horizontal="left" vertical="center"/>
    </xf>
    <xf numFmtId="166" fontId="12" fillId="3" borderId="0" xfId="2" applyNumberFormat="1" applyFont="1" applyFill="1" applyBorder="1" applyAlignment="1">
      <alignment horizontal="center" vertical="center"/>
    </xf>
    <xf numFmtId="165" fontId="12" fillId="3" borderId="0" xfId="2" applyNumberFormat="1" applyFont="1" applyFill="1" applyBorder="1" applyAlignment="1">
      <alignment horizontal="center" vertical="center"/>
    </xf>
    <xf numFmtId="2" fontId="12" fillId="3" borderId="0" xfId="2" applyNumberFormat="1" applyFont="1" applyFill="1" applyBorder="1" applyAlignment="1">
      <alignment horizontal="center" vertical="center"/>
    </xf>
    <xf numFmtId="0" fontId="4" fillId="0" borderId="9" xfId="2" applyFont="1" applyBorder="1" applyAlignment="1">
      <alignment horizontal="center" vertical="center"/>
    </xf>
    <xf numFmtId="166" fontId="4" fillId="4" borderId="0" xfId="2" applyNumberFormat="1" applyFont="1" applyFill="1" applyBorder="1" applyAlignment="1">
      <alignment horizontal="center" vertical="center"/>
    </xf>
    <xf numFmtId="165" fontId="4" fillId="4" borderId="0" xfId="2" applyNumberFormat="1" applyFont="1" applyFill="1" applyBorder="1" applyAlignment="1">
      <alignment horizontal="center" vertical="center"/>
    </xf>
    <xf numFmtId="2" fontId="4" fillId="4" borderId="0" xfId="2" applyNumberFormat="1" applyFont="1" applyFill="1" applyBorder="1" applyAlignment="1">
      <alignment horizontal="center" vertical="center"/>
    </xf>
    <xf numFmtId="165" fontId="12" fillId="4" borderId="0" xfId="2" applyNumberFormat="1" applyFont="1" applyFill="1" applyBorder="1" applyAlignment="1">
      <alignment horizontal="center" vertical="center"/>
    </xf>
    <xf numFmtId="166" fontId="4" fillId="2" borderId="0" xfId="2" applyNumberFormat="1" applyFont="1" applyFill="1" applyBorder="1" applyAlignment="1">
      <alignment horizontal="center" vertical="center"/>
    </xf>
    <xf numFmtId="165" fontId="4" fillId="2" borderId="0" xfId="2" applyNumberFormat="1" applyFont="1" applyFill="1" applyBorder="1" applyAlignment="1">
      <alignment horizontal="center" vertical="center"/>
    </xf>
    <xf numFmtId="166" fontId="4" fillId="2" borderId="4" xfId="2" applyNumberFormat="1" applyFont="1" applyFill="1" applyBorder="1" applyAlignment="1">
      <alignment horizontal="center" vertical="center"/>
    </xf>
    <xf numFmtId="165" fontId="4" fillId="2" borderId="4" xfId="2" applyNumberFormat="1" applyFont="1" applyFill="1" applyBorder="1" applyAlignment="1">
      <alignment horizontal="center" vertical="center"/>
    </xf>
    <xf numFmtId="165" fontId="4" fillId="0" borderId="4" xfId="2" applyNumberFormat="1" applyFont="1" applyBorder="1" applyAlignment="1">
      <alignment horizontal="center" vertical="center"/>
    </xf>
    <xf numFmtId="0" fontId="4" fillId="0" borderId="4" xfId="2" applyFont="1" applyBorder="1" applyAlignment="1">
      <alignment horizontal="center" vertical="center"/>
    </xf>
    <xf numFmtId="2" fontId="19" fillId="8" borderId="19" xfId="0" applyNumberFormat="1" applyFont="1" applyFill="1" applyBorder="1" applyAlignment="1">
      <alignment horizontal="center" vertical="center"/>
    </xf>
    <xf numFmtId="2" fontId="19" fillId="7" borderId="9" xfId="0" applyNumberFormat="1" applyFont="1" applyFill="1" applyBorder="1" applyAlignment="1">
      <alignment horizontal="center" vertical="center"/>
    </xf>
    <xf numFmtId="2" fontId="19" fillId="6" borderId="9" xfId="0" applyNumberFormat="1" applyFont="1" applyFill="1" applyBorder="1" applyAlignment="1">
      <alignment horizontal="center" vertical="center"/>
    </xf>
    <xf numFmtId="2" fontId="20" fillId="5" borderId="9" xfId="0" applyNumberFormat="1" applyFont="1" applyFill="1" applyBorder="1" applyAlignment="1">
      <alignment horizontal="center" vertical="center"/>
    </xf>
    <xf numFmtId="2" fontId="20" fillId="5" borderId="14" xfId="0" applyNumberFormat="1" applyFont="1" applyFill="1" applyBorder="1" applyAlignment="1">
      <alignment horizontal="center" vertical="center"/>
    </xf>
    <xf numFmtId="2" fontId="19" fillId="8" borderId="9" xfId="0" applyNumberFormat="1" applyFont="1" applyFill="1" applyBorder="1" applyAlignment="1">
      <alignment horizontal="center" vertical="center"/>
    </xf>
    <xf numFmtId="3" fontId="19" fillId="6" borderId="9" xfId="0" applyNumberFormat="1" applyFont="1" applyFill="1" applyBorder="1" applyAlignment="1">
      <alignment horizontal="center" vertical="center"/>
    </xf>
    <xf numFmtId="3" fontId="20" fillId="5" borderId="9" xfId="0" applyNumberFormat="1" applyFont="1" applyFill="1" applyBorder="1" applyAlignment="1">
      <alignment horizontal="center" vertical="center"/>
    </xf>
    <xf numFmtId="49" fontId="19" fillId="6" borderId="9" xfId="0" applyNumberFormat="1" applyFont="1" applyFill="1" applyBorder="1" applyAlignment="1">
      <alignment horizontal="center" vertical="center"/>
    </xf>
    <xf numFmtId="49" fontId="20" fillId="5" borderId="0" xfId="0" applyNumberFormat="1" applyFont="1" applyFill="1" applyBorder="1" applyAlignment="1">
      <alignment horizontal="center" vertical="center"/>
    </xf>
    <xf numFmtId="3" fontId="19" fillId="7" borderId="9" xfId="0" applyNumberFormat="1" applyFont="1" applyFill="1" applyBorder="1" applyAlignment="1">
      <alignment horizontal="center" vertical="center"/>
    </xf>
    <xf numFmtId="3" fontId="20" fillId="5" borderId="5" xfId="0" applyNumberFormat="1" applyFont="1" applyFill="1" applyBorder="1" applyAlignment="1">
      <alignment horizontal="center" vertical="center"/>
    </xf>
    <xf numFmtId="2" fontId="20" fillId="5" borderId="0" xfId="0" applyNumberFormat="1" applyFont="1" applyFill="1" applyBorder="1" applyAlignment="1">
      <alignment horizontal="center" vertical="center"/>
    </xf>
    <xf numFmtId="166" fontId="12" fillId="0" borderId="0" xfId="2" applyNumberFormat="1" applyFont="1" applyAlignment="1">
      <alignment horizontal="center" vertical="center"/>
    </xf>
    <xf numFmtId="165" fontId="4" fillId="0" borderId="0" xfId="2" applyNumberFormat="1" applyFont="1" applyBorder="1" applyAlignment="1">
      <alignment vertical="center"/>
    </xf>
    <xf numFmtId="0" fontId="12" fillId="3" borderId="9" xfId="2" applyFont="1" applyFill="1" applyBorder="1" applyAlignment="1">
      <alignment vertical="center"/>
    </xf>
    <xf numFmtId="0" fontId="12" fillId="3" borderId="0" xfId="2" applyFont="1" applyFill="1" applyBorder="1" applyAlignment="1">
      <alignment vertical="center"/>
    </xf>
    <xf numFmtId="0" fontId="12" fillId="3" borderId="9" xfId="2" applyFont="1" applyFill="1" applyBorder="1" applyAlignment="1">
      <alignment horizontal="left" vertical="center"/>
    </xf>
    <xf numFmtId="0" fontId="12" fillId="3" borderId="0" xfId="2" applyFont="1" applyFill="1" applyBorder="1" applyAlignment="1">
      <alignment horizontal="left" vertical="center"/>
    </xf>
    <xf numFmtId="0" fontId="4" fillId="0" borderId="5" xfId="2" applyFont="1" applyBorder="1" applyAlignment="1">
      <alignment horizontal="center" vertical="center"/>
    </xf>
    <xf numFmtId="0" fontId="4" fillId="0" borderId="4" xfId="2" applyFont="1" applyBorder="1" applyAlignment="1">
      <alignment horizontal="center" vertical="center"/>
    </xf>
    <xf numFmtId="0" fontId="12" fillId="0" borderId="22" xfId="0" applyNumberFormat="1" applyFont="1" applyFill="1" applyBorder="1" applyAlignment="1">
      <alignment horizontal="center" vertical="center"/>
    </xf>
    <xf numFmtId="0" fontId="12" fillId="0" borderId="21" xfId="0" applyNumberFormat="1" applyFont="1" applyFill="1" applyBorder="1" applyAlignment="1">
      <alignment horizontal="center" vertical="center"/>
    </xf>
    <xf numFmtId="2" fontId="4" fillId="0" borderId="5" xfId="0" applyNumberFormat="1" applyFont="1" applyFill="1" applyBorder="1" applyAlignment="1">
      <alignment horizontal="left" vertical="center" wrapText="1"/>
    </xf>
    <xf numFmtId="2" fontId="4" fillId="0" borderId="4" xfId="0" applyNumberFormat="1" applyFont="1" applyFill="1" applyBorder="1" applyAlignment="1">
      <alignment horizontal="left" vertical="center" wrapText="1"/>
    </xf>
    <xf numFmtId="0" fontId="12" fillId="0" borderId="9" xfId="2" applyFont="1" applyBorder="1" applyAlignment="1">
      <alignment horizontal="right" vertical="center"/>
    </xf>
    <xf numFmtId="0" fontId="12" fillId="0" borderId="0" xfId="2" applyFont="1" applyBorder="1" applyAlignment="1">
      <alignment horizontal="right" vertical="center"/>
    </xf>
    <xf numFmtId="165" fontId="4" fillId="0" borderId="9" xfId="2" applyNumberFormat="1" applyFont="1" applyBorder="1" applyAlignment="1">
      <alignment horizontal="center" vertical="center"/>
    </xf>
    <xf numFmtId="165" fontId="4" fillId="0" borderId="0" xfId="2" applyNumberFormat="1" applyFont="1" applyBorder="1" applyAlignment="1">
      <alignment horizontal="center" vertical="center"/>
    </xf>
    <xf numFmtId="0" fontId="4" fillId="0" borderId="9" xfId="2" applyFont="1" applyBorder="1" applyAlignment="1">
      <alignment horizontal="center" vertical="center"/>
    </xf>
    <xf numFmtId="0" fontId="4" fillId="0" borderId="0" xfId="2" applyFont="1" applyBorder="1" applyAlignment="1">
      <alignment horizontal="center" vertical="center"/>
    </xf>
    <xf numFmtId="4" fontId="4" fillId="0" borderId="0" xfId="2" applyNumberFormat="1" applyFont="1" applyBorder="1" applyAlignment="1">
      <alignment horizontal="center" vertical="center"/>
    </xf>
    <xf numFmtId="164" fontId="4" fillId="0" borderId="21" xfId="1" applyNumberFormat="1" applyFont="1" applyFill="1" applyBorder="1" applyAlignment="1">
      <alignment horizontal="center" vertical="center"/>
    </xf>
    <xf numFmtId="164" fontId="4" fillId="0" borderId="20" xfId="1" applyNumberFormat="1" applyFont="1" applyFill="1" applyBorder="1" applyAlignment="1">
      <alignment horizontal="center" vertical="center"/>
    </xf>
    <xf numFmtId="164" fontId="4" fillId="0" borderId="7" xfId="1" applyNumberFormat="1" applyFont="1" applyFill="1" applyBorder="1" applyAlignment="1">
      <alignment horizontal="center" vertical="center"/>
    </xf>
    <xf numFmtId="164" fontId="4" fillId="0" borderId="8" xfId="1" applyNumberFormat="1" applyFont="1" applyFill="1" applyBorder="1" applyAlignment="1">
      <alignment horizontal="center" vertical="center"/>
    </xf>
    <xf numFmtId="164" fontId="4" fillId="0" borderId="6" xfId="1" applyNumberFormat="1" applyFont="1" applyFill="1" applyBorder="1" applyAlignment="1">
      <alignment horizontal="center" vertical="center"/>
    </xf>
    <xf numFmtId="0" fontId="12" fillId="0" borderId="0" xfId="0" applyFont="1" applyBorder="1" applyAlignment="1">
      <alignment horizontal="center" vertical="center"/>
    </xf>
    <xf numFmtId="0" fontId="12" fillId="4" borderId="9" xfId="2" applyFont="1" applyFill="1" applyBorder="1" applyAlignment="1">
      <alignment horizontal="left" vertical="center"/>
    </xf>
    <xf numFmtId="0" fontId="12" fillId="4" borderId="0" xfId="2" applyFont="1" applyFill="1" applyBorder="1" applyAlignment="1">
      <alignment horizontal="left" vertical="center"/>
    </xf>
    <xf numFmtId="0" fontId="12" fillId="0" borderId="9" xfId="2" applyFont="1" applyBorder="1" applyAlignment="1">
      <alignment horizontal="left" vertical="center"/>
    </xf>
    <xf numFmtId="0" fontId="12" fillId="0" borderId="0" xfId="2" applyFont="1" applyBorder="1" applyAlignment="1">
      <alignment horizontal="left" vertical="center"/>
    </xf>
    <xf numFmtId="2" fontId="4" fillId="0" borderId="22" xfId="0" applyNumberFormat="1" applyFont="1" applyFill="1" applyBorder="1" applyAlignment="1">
      <alignment horizontal="center" vertical="center"/>
    </xf>
    <xf numFmtId="2" fontId="4" fillId="0" borderId="9" xfId="0" applyNumberFormat="1" applyFont="1" applyFill="1" applyBorder="1" applyAlignment="1">
      <alignment horizontal="center" vertical="center"/>
    </xf>
    <xf numFmtId="2" fontId="4" fillId="0" borderId="22" xfId="0" applyNumberFormat="1" applyFont="1" applyFill="1" applyBorder="1" applyAlignment="1">
      <alignment horizontal="center" vertical="center" wrapText="1"/>
    </xf>
    <xf numFmtId="2" fontId="4" fillId="0" borderId="9" xfId="0" applyNumberFormat="1" applyFont="1" applyFill="1" applyBorder="1" applyAlignment="1">
      <alignment horizontal="center" vertical="center" wrapText="1"/>
    </xf>
    <xf numFmtId="0" fontId="4" fillId="0" borderId="21"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2" fontId="4" fillId="0" borderId="21" xfId="0" applyNumberFormat="1" applyFont="1" applyFill="1" applyBorder="1" applyAlignment="1">
      <alignment horizontal="center" vertical="center" wrapText="1"/>
    </xf>
    <xf numFmtId="2" fontId="4" fillId="0" borderId="0" xfId="0" applyNumberFormat="1" applyFont="1" applyFill="1" applyBorder="1" applyAlignment="1">
      <alignment horizontal="center" vertical="center" wrapText="1"/>
    </xf>
    <xf numFmtId="0" fontId="3" fillId="0" borderId="0" xfId="3" applyFont="1" applyAlignment="1">
      <alignment horizontal="center" vertical="top"/>
    </xf>
    <xf numFmtId="0" fontId="12" fillId="0" borderId="18" xfId="0" applyNumberFormat="1" applyFont="1" applyFill="1" applyBorder="1" applyAlignment="1">
      <alignment horizontal="center" vertical="center"/>
    </xf>
    <xf numFmtId="0" fontId="12" fillId="0" borderId="17" xfId="0" applyNumberFormat="1" applyFont="1" applyFill="1" applyBorder="1" applyAlignment="1">
      <alignment horizontal="center" vertical="center"/>
    </xf>
    <xf numFmtId="0" fontId="4" fillId="0" borderId="0" xfId="0" applyNumberFormat="1" applyFont="1" applyFill="1" applyBorder="1" applyAlignment="1">
      <alignment horizontal="left" vertical="center" wrapText="1"/>
    </xf>
    <xf numFmtId="0" fontId="4" fillId="0" borderId="13" xfId="0" applyNumberFormat="1" applyFont="1" applyFill="1" applyBorder="1" applyAlignment="1">
      <alignment horizontal="left" vertical="center" wrapText="1"/>
    </xf>
    <xf numFmtId="0" fontId="4" fillId="6" borderId="0" xfId="0" applyNumberFormat="1" applyFont="1" applyFill="1" applyBorder="1" applyAlignment="1">
      <alignment horizontal="left" vertical="center" wrapText="1"/>
    </xf>
    <xf numFmtId="0" fontId="12" fillId="8" borderId="18" xfId="0" applyNumberFormat="1" applyFont="1" applyFill="1" applyBorder="1" applyAlignment="1">
      <alignment horizontal="left" vertical="center" wrapText="1"/>
    </xf>
    <xf numFmtId="0" fontId="4" fillId="7" borderId="0" xfId="0" applyNumberFormat="1" applyFont="1" applyFill="1" applyBorder="1" applyAlignment="1">
      <alignment horizontal="left" vertical="center" wrapText="1"/>
    </xf>
    <xf numFmtId="0" fontId="12" fillId="8" borderId="0" xfId="0" applyNumberFormat="1" applyFont="1" applyFill="1" applyBorder="1" applyAlignment="1">
      <alignment horizontal="left" vertical="center" wrapText="1"/>
    </xf>
    <xf numFmtId="0" fontId="14" fillId="10" borderId="61" xfId="0" applyFont="1" applyFill="1" applyBorder="1" applyAlignment="1">
      <alignment horizontal="left" vertical="center" wrapText="1"/>
    </xf>
    <xf numFmtId="0" fontId="4" fillId="0" borderId="4" xfId="0" applyNumberFormat="1" applyFont="1" applyFill="1" applyBorder="1" applyAlignment="1">
      <alignment horizontal="left" vertical="center" wrapText="1"/>
    </xf>
  </cellXfs>
  <cellStyles count="5">
    <cellStyle name="Moeda" xfId="1" builtinId="4"/>
    <cellStyle name="Normal" xfId="0" builtinId="0"/>
    <cellStyle name="Normal 3 2" xfId="3"/>
    <cellStyle name="Normal 4" xfId="2"/>
    <cellStyle name="Porcentagem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10/relationships/person" Target="persons/person.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3"/>
  <dimension ref="A1:K349"/>
  <sheetViews>
    <sheetView tabSelected="1" view="pageBreakPreview" topLeftCell="A313" zoomScale="110" zoomScaleNormal="100" zoomScaleSheetLayoutView="110" workbookViewId="0">
      <selection activeCell="A2" sqref="A2"/>
    </sheetView>
  </sheetViews>
  <sheetFormatPr defaultColWidth="9.109375" defaultRowHeight="10.199999999999999"/>
  <cols>
    <col min="1" max="1" width="11.109375" style="172" bestFit="1" customWidth="1"/>
    <col min="2" max="2" width="10.6640625" style="172" customWidth="1"/>
    <col min="3" max="3" width="54.44140625" style="142" customWidth="1"/>
    <col min="4" max="4" width="6.5546875" style="142" customWidth="1"/>
    <col min="5" max="5" width="7.6640625" style="172" customWidth="1"/>
    <col min="6" max="6" width="9.77734375" style="144" customWidth="1"/>
    <col min="7" max="7" width="15.33203125" style="144" bestFit="1" customWidth="1"/>
    <col min="8" max="8" width="10.5546875" style="144" bestFit="1" customWidth="1"/>
    <col min="9" max="9" width="15.33203125" style="144" bestFit="1" customWidth="1"/>
    <col min="10" max="10" width="10.5546875" style="144" bestFit="1" customWidth="1"/>
    <col min="11" max="11" width="15.33203125" style="144" bestFit="1" customWidth="1"/>
    <col min="12" max="16384" width="9.109375" style="142"/>
  </cols>
  <sheetData>
    <row r="1" spans="1:11">
      <c r="B1" s="265" t="s">
        <v>481</v>
      </c>
      <c r="C1" s="266"/>
      <c r="D1" s="266"/>
      <c r="E1" s="266"/>
      <c r="F1" s="266"/>
      <c r="G1" s="266"/>
      <c r="H1" s="266"/>
      <c r="I1" s="266"/>
      <c r="J1" s="266"/>
      <c r="K1" s="201"/>
    </row>
    <row r="2" spans="1:11" ht="105" customHeight="1" thickBot="1">
      <c r="B2" s="267" t="s">
        <v>480</v>
      </c>
      <c r="C2" s="268"/>
      <c r="D2" s="268"/>
      <c r="E2" s="268"/>
      <c r="F2" s="268"/>
      <c r="G2" s="268"/>
      <c r="H2" s="268"/>
      <c r="I2" s="268"/>
      <c r="J2" s="268"/>
      <c r="K2" s="156"/>
    </row>
    <row r="3" spans="1:11" ht="12.75" customHeight="1">
      <c r="A3" s="286" t="s">
        <v>479</v>
      </c>
      <c r="B3" s="288" t="s">
        <v>478</v>
      </c>
      <c r="C3" s="290" t="s">
        <v>477</v>
      </c>
      <c r="D3" s="290" t="s">
        <v>476</v>
      </c>
      <c r="E3" s="292" t="s">
        <v>475</v>
      </c>
      <c r="F3" s="276" t="s">
        <v>474</v>
      </c>
      <c r="G3" s="276"/>
      <c r="H3" s="276"/>
      <c r="I3" s="276"/>
      <c r="J3" s="276"/>
      <c r="K3" s="277"/>
    </row>
    <row r="4" spans="1:11">
      <c r="A4" s="287"/>
      <c r="B4" s="289"/>
      <c r="C4" s="291"/>
      <c r="D4" s="291"/>
      <c r="E4" s="293"/>
      <c r="F4" s="278" t="s">
        <v>473</v>
      </c>
      <c r="G4" s="279"/>
      <c r="H4" s="278" t="s">
        <v>472</v>
      </c>
      <c r="I4" s="279"/>
      <c r="J4" s="278" t="s">
        <v>471</v>
      </c>
      <c r="K4" s="280"/>
    </row>
    <row r="5" spans="1:11">
      <c r="A5" s="287"/>
      <c r="B5" s="289"/>
      <c r="C5" s="291"/>
      <c r="D5" s="291"/>
      <c r="E5" s="293"/>
      <c r="F5" s="155" t="s">
        <v>470</v>
      </c>
      <c r="G5" s="145" t="s">
        <v>469</v>
      </c>
      <c r="H5" s="155" t="s">
        <v>470</v>
      </c>
      <c r="I5" s="145" t="s">
        <v>469</v>
      </c>
      <c r="J5" s="155" t="s">
        <v>470</v>
      </c>
      <c r="K5" s="156" t="s">
        <v>469</v>
      </c>
    </row>
    <row r="6" spans="1:11">
      <c r="A6" s="244" t="s">
        <v>468</v>
      </c>
      <c r="B6" s="202"/>
      <c r="C6" s="300" t="s">
        <v>466</v>
      </c>
      <c r="D6" s="158"/>
      <c r="E6" s="157"/>
      <c r="F6" s="159"/>
      <c r="G6" s="160">
        <f>G7</f>
        <v>15500.028719999998</v>
      </c>
      <c r="H6" s="159"/>
      <c r="I6" s="160">
        <f>I7</f>
        <v>28405.503162000001</v>
      </c>
      <c r="J6" s="159"/>
      <c r="K6" s="161">
        <f>K7</f>
        <v>43905.531882000003</v>
      </c>
    </row>
    <row r="7" spans="1:11">
      <c r="A7" s="245" t="s">
        <v>467</v>
      </c>
      <c r="B7" s="203"/>
      <c r="C7" s="301" t="s">
        <v>466</v>
      </c>
      <c r="D7" s="163"/>
      <c r="E7" s="162"/>
      <c r="F7" s="164"/>
      <c r="G7" s="165">
        <f>G8+G11+G14</f>
        <v>15500.028719999998</v>
      </c>
      <c r="H7" s="164"/>
      <c r="I7" s="165">
        <f>I8+I11+I14</f>
        <v>28405.503162000001</v>
      </c>
      <c r="J7" s="164"/>
      <c r="K7" s="166">
        <f>K8+K11+K14</f>
        <v>43905.531882000003</v>
      </c>
    </row>
    <row r="8" spans="1:11">
      <c r="A8" s="246" t="s">
        <v>465</v>
      </c>
      <c r="B8" s="204"/>
      <c r="C8" s="299" t="s">
        <v>464</v>
      </c>
      <c r="D8" s="168"/>
      <c r="E8" s="167"/>
      <c r="F8" s="169"/>
      <c r="G8" s="170">
        <f>G9+G10</f>
        <v>4238.7369999999992</v>
      </c>
      <c r="H8" s="169"/>
      <c r="I8" s="170">
        <f>I9+I10</f>
        <v>25344.47208</v>
      </c>
      <c r="J8" s="169"/>
      <c r="K8" s="171">
        <f>K9+K10</f>
        <v>29583.209080000001</v>
      </c>
    </row>
    <row r="9" spans="1:11">
      <c r="A9" s="247" t="s">
        <v>463</v>
      </c>
      <c r="B9" s="205" t="s">
        <v>396</v>
      </c>
      <c r="C9" s="297" t="s">
        <v>395</v>
      </c>
      <c r="D9" s="142" t="s">
        <v>25</v>
      </c>
      <c r="E9" s="172">
        <v>1137.78</v>
      </c>
      <c r="F9" s="155">
        <v>3.15</v>
      </c>
      <c r="G9" s="145">
        <f>F9*E9</f>
        <v>3584.0069999999996</v>
      </c>
      <c r="H9" s="155">
        <v>20.936</v>
      </c>
      <c r="I9" s="145">
        <f>H9*E9</f>
        <v>23820.56208</v>
      </c>
      <c r="J9" s="155">
        <f>H9+F9</f>
        <v>24.085999999999999</v>
      </c>
      <c r="K9" s="156">
        <f>I9+G9</f>
        <v>27404.569080000001</v>
      </c>
    </row>
    <row r="10" spans="1:11">
      <c r="A10" s="247" t="s">
        <v>462</v>
      </c>
      <c r="B10" s="205" t="s">
        <v>452</v>
      </c>
      <c r="C10" s="297" t="s">
        <v>451</v>
      </c>
      <c r="D10" s="142" t="s">
        <v>78</v>
      </c>
      <c r="E10" s="172">
        <v>100</v>
      </c>
      <c r="F10" s="155">
        <v>6.5472999999999999</v>
      </c>
      <c r="G10" s="145">
        <f>F10*E10</f>
        <v>654.73</v>
      </c>
      <c r="H10" s="155">
        <v>15.239100000000001</v>
      </c>
      <c r="I10" s="145">
        <f>H10*E10</f>
        <v>1523.91</v>
      </c>
      <c r="J10" s="155">
        <f>H10+F10</f>
        <v>21.7864</v>
      </c>
      <c r="K10" s="156">
        <f>I10+G10</f>
        <v>2178.6400000000003</v>
      </c>
    </row>
    <row r="11" spans="1:11">
      <c r="A11" s="246" t="s">
        <v>461</v>
      </c>
      <c r="B11" s="204"/>
      <c r="C11" s="299" t="s">
        <v>460</v>
      </c>
      <c r="D11" s="168"/>
      <c r="E11" s="167"/>
      <c r="F11" s="169"/>
      <c r="G11" s="170">
        <f>G12+G13</f>
        <v>9324.3155999999999</v>
      </c>
      <c r="H11" s="169"/>
      <c r="I11" s="170">
        <f>I12+I13</f>
        <v>2218.0092</v>
      </c>
      <c r="J11" s="169"/>
      <c r="K11" s="171">
        <f>K12+K13</f>
        <v>11542.324799999999</v>
      </c>
    </row>
    <row r="12" spans="1:11" ht="30.6">
      <c r="A12" s="247" t="s">
        <v>459</v>
      </c>
      <c r="B12" s="205" t="s">
        <v>577</v>
      </c>
      <c r="C12" s="297" t="s">
        <v>578</v>
      </c>
      <c r="D12" s="142" t="s">
        <v>78</v>
      </c>
      <c r="E12" s="172">
        <v>120</v>
      </c>
      <c r="F12" s="155">
        <v>77.047899999999998</v>
      </c>
      <c r="G12" s="145">
        <f>F12*E12</f>
        <v>9245.7479999999996</v>
      </c>
      <c r="H12" s="155">
        <v>16.959499999999998</v>
      </c>
      <c r="I12" s="145">
        <f>H12*E12</f>
        <v>2035.1399999999999</v>
      </c>
      <c r="J12" s="155">
        <f>H12+F12</f>
        <v>94.00739999999999</v>
      </c>
      <c r="K12" s="156">
        <f>I12+G12</f>
        <v>11280.887999999999</v>
      </c>
    </row>
    <row r="13" spans="1:11">
      <c r="A13" s="247" t="s">
        <v>458</v>
      </c>
      <c r="B13" s="205" t="s">
        <v>452</v>
      </c>
      <c r="C13" s="297" t="s">
        <v>451</v>
      </c>
      <c r="D13" s="142" t="s">
        <v>78</v>
      </c>
      <c r="E13" s="172">
        <v>12</v>
      </c>
      <c r="F13" s="155">
        <v>6.5472999999999999</v>
      </c>
      <c r="G13" s="145">
        <f>F13*E13</f>
        <v>78.567599999999999</v>
      </c>
      <c r="H13" s="155">
        <v>15.239100000000001</v>
      </c>
      <c r="I13" s="145">
        <f>H13*E13</f>
        <v>182.86920000000001</v>
      </c>
      <c r="J13" s="155">
        <f>H13+F13</f>
        <v>21.7864</v>
      </c>
      <c r="K13" s="156">
        <f>I13+G13</f>
        <v>261.43680000000001</v>
      </c>
    </row>
    <row r="14" spans="1:11">
      <c r="A14" s="246" t="s">
        <v>457</v>
      </c>
      <c r="B14" s="204"/>
      <c r="C14" s="299" t="s">
        <v>385</v>
      </c>
      <c r="D14" s="168"/>
      <c r="E14" s="167"/>
      <c r="F14" s="169"/>
      <c r="G14" s="170">
        <f>G15+G16+G17</f>
        <v>1936.97612</v>
      </c>
      <c r="H14" s="169"/>
      <c r="I14" s="170">
        <f>I15+I16+I17</f>
        <v>843.02188200000001</v>
      </c>
      <c r="J14" s="169"/>
      <c r="K14" s="171">
        <f>K15+K16+K17</f>
        <v>2779.9980020000003</v>
      </c>
    </row>
    <row r="15" spans="1:11">
      <c r="A15" s="247" t="s">
        <v>456</v>
      </c>
      <c r="B15" s="205" t="s">
        <v>455</v>
      </c>
      <c r="C15" s="297" t="s">
        <v>454</v>
      </c>
      <c r="D15" s="142" t="s">
        <v>78</v>
      </c>
      <c r="E15" s="172">
        <v>15</v>
      </c>
      <c r="F15" s="155"/>
      <c r="G15" s="145">
        <f>F15*E15</f>
        <v>0</v>
      </c>
      <c r="H15" s="155">
        <v>19.5776</v>
      </c>
      <c r="I15" s="145">
        <f>H15*E15</f>
        <v>293.66399999999999</v>
      </c>
      <c r="J15" s="155">
        <f t="shared" ref="J15:K17" si="0">H15+F15</f>
        <v>19.5776</v>
      </c>
      <c r="K15" s="156">
        <f t="shared" si="0"/>
        <v>293.66399999999999</v>
      </c>
    </row>
    <row r="16" spans="1:11">
      <c r="A16" s="247" t="s">
        <v>453</v>
      </c>
      <c r="B16" s="205" t="s">
        <v>452</v>
      </c>
      <c r="C16" s="297" t="s">
        <v>451</v>
      </c>
      <c r="D16" s="142" t="s">
        <v>78</v>
      </c>
      <c r="E16" s="172">
        <v>12</v>
      </c>
      <c r="F16" s="155">
        <v>6.5472999999999999</v>
      </c>
      <c r="G16" s="145">
        <f>F16*E16</f>
        <v>78.567599999999999</v>
      </c>
      <c r="H16" s="155">
        <v>15.239100000000001</v>
      </c>
      <c r="I16" s="145">
        <f>H16*E16</f>
        <v>182.86920000000001</v>
      </c>
      <c r="J16" s="155">
        <f t="shared" si="0"/>
        <v>21.7864</v>
      </c>
      <c r="K16" s="156">
        <f t="shared" si="0"/>
        <v>261.43680000000001</v>
      </c>
    </row>
    <row r="17" spans="1:11" ht="21" thickBot="1">
      <c r="A17" s="248" t="s">
        <v>450</v>
      </c>
      <c r="B17" s="206" t="s">
        <v>449</v>
      </c>
      <c r="C17" s="298" t="s">
        <v>448</v>
      </c>
      <c r="D17" s="174" t="s">
        <v>78</v>
      </c>
      <c r="E17" s="173">
        <v>35.74</v>
      </c>
      <c r="F17" s="175">
        <v>51.997999999999998</v>
      </c>
      <c r="G17" s="176">
        <f>F17*E17</f>
        <v>1858.40852</v>
      </c>
      <c r="H17" s="175">
        <v>10.254300000000001</v>
      </c>
      <c r="I17" s="176">
        <f>H17*E17</f>
        <v>366.48868200000004</v>
      </c>
      <c r="J17" s="175">
        <f t="shared" si="0"/>
        <v>62.252299999999998</v>
      </c>
      <c r="K17" s="177">
        <f t="shared" si="0"/>
        <v>2224.8972020000001</v>
      </c>
    </row>
    <row r="18" spans="1:11" ht="10.8" thickTop="1">
      <c r="A18" s="249" t="s">
        <v>447</v>
      </c>
      <c r="B18" s="207"/>
      <c r="C18" s="302" t="s">
        <v>445</v>
      </c>
      <c r="D18" s="179"/>
      <c r="E18" s="178"/>
      <c r="F18" s="180"/>
      <c r="G18" s="181">
        <f>G19</f>
        <v>115776.06839999999</v>
      </c>
      <c r="H18" s="180"/>
      <c r="I18" s="181">
        <f>I19</f>
        <v>39504.528363999998</v>
      </c>
      <c r="J18" s="180"/>
      <c r="K18" s="182">
        <f>K19</f>
        <v>155280.59676399996</v>
      </c>
    </row>
    <row r="19" spans="1:11">
      <c r="A19" s="245" t="s">
        <v>446</v>
      </c>
      <c r="B19" s="203"/>
      <c r="C19" s="301" t="s">
        <v>445</v>
      </c>
      <c r="D19" s="163"/>
      <c r="E19" s="162"/>
      <c r="F19" s="164"/>
      <c r="G19" s="165">
        <f>G20+G26+G29+G32</f>
        <v>115776.06839999999</v>
      </c>
      <c r="H19" s="164"/>
      <c r="I19" s="165">
        <f>I20+I26+I29+I32</f>
        <v>39504.528363999998</v>
      </c>
      <c r="J19" s="164"/>
      <c r="K19" s="166">
        <f>K20+K26+K29+K32</f>
        <v>155280.59676399996</v>
      </c>
    </row>
    <row r="20" spans="1:11">
      <c r="A20" s="246" t="s">
        <v>444</v>
      </c>
      <c r="B20" s="204"/>
      <c r="C20" s="299" t="s">
        <v>82</v>
      </c>
      <c r="D20" s="168"/>
      <c r="E20" s="167"/>
      <c r="F20" s="169"/>
      <c r="G20" s="170">
        <f>G21+G22+G23+G24+G25</f>
        <v>18405.722400000002</v>
      </c>
      <c r="H20" s="169"/>
      <c r="I20" s="170">
        <f>I21+I22+I23+I24+I25</f>
        <v>18367.315264000001</v>
      </c>
      <c r="J20" s="169"/>
      <c r="K20" s="171">
        <f>K21+K22+K23+K24+K25</f>
        <v>36773.037664000003</v>
      </c>
    </row>
    <row r="21" spans="1:11" ht="30.6">
      <c r="A21" s="247" t="s">
        <v>443</v>
      </c>
      <c r="B21" s="205" t="s">
        <v>442</v>
      </c>
      <c r="C21" s="297" t="s">
        <v>441</v>
      </c>
      <c r="D21" s="142" t="s">
        <v>25</v>
      </c>
      <c r="E21" s="172">
        <v>923.76</v>
      </c>
      <c r="F21" s="155">
        <v>1.3248</v>
      </c>
      <c r="G21" s="145">
        <f>F21*E21</f>
        <v>1223.7972479999999</v>
      </c>
      <c r="H21" s="155">
        <v>0.91010000000000002</v>
      </c>
      <c r="I21" s="145">
        <f>H21*E21</f>
        <v>840.713976</v>
      </c>
      <c r="J21" s="155">
        <f t="shared" ref="J21:K25" si="1">H21+F21</f>
        <v>2.2349000000000001</v>
      </c>
      <c r="K21" s="156">
        <f t="shared" si="1"/>
        <v>2064.5112239999999</v>
      </c>
    </row>
    <row r="22" spans="1:11" ht="20.399999999999999">
      <c r="A22" s="247" t="s">
        <v>440</v>
      </c>
      <c r="B22" s="205" t="s">
        <v>102</v>
      </c>
      <c r="C22" s="297" t="s">
        <v>101</v>
      </c>
      <c r="D22" s="142" t="s">
        <v>25</v>
      </c>
      <c r="E22" s="172">
        <v>923.76</v>
      </c>
      <c r="F22" s="155">
        <v>8.6658000000000008</v>
      </c>
      <c r="G22" s="145">
        <f>F22*E22</f>
        <v>8005.1194080000005</v>
      </c>
      <c r="H22" s="155">
        <v>7.3262999999999998</v>
      </c>
      <c r="I22" s="145">
        <f>H22*E22</f>
        <v>6767.7428879999998</v>
      </c>
      <c r="J22" s="155">
        <f t="shared" si="1"/>
        <v>15.992100000000001</v>
      </c>
      <c r="K22" s="156">
        <f t="shared" si="1"/>
        <v>14772.862295999999</v>
      </c>
    </row>
    <row r="23" spans="1:11" ht="20.399999999999999">
      <c r="A23" s="247" t="s">
        <v>439</v>
      </c>
      <c r="B23" s="205" t="s">
        <v>76</v>
      </c>
      <c r="C23" s="297" t="s">
        <v>75</v>
      </c>
      <c r="D23" s="142" t="s">
        <v>25</v>
      </c>
      <c r="E23" s="172">
        <v>923.76</v>
      </c>
      <c r="F23" s="155">
        <v>7.1364000000000001</v>
      </c>
      <c r="G23" s="145">
        <f>F23*E23</f>
        <v>6592.3208640000003</v>
      </c>
      <c r="H23" s="155">
        <v>7.3574999999999999</v>
      </c>
      <c r="I23" s="145">
        <f>H23*E23</f>
        <v>6796.5641999999998</v>
      </c>
      <c r="J23" s="155">
        <f t="shared" si="1"/>
        <v>14.4939</v>
      </c>
      <c r="K23" s="156">
        <f t="shared" si="1"/>
        <v>13388.885064</v>
      </c>
    </row>
    <row r="24" spans="1:11">
      <c r="A24" s="247" t="s">
        <v>438</v>
      </c>
      <c r="B24" s="205" t="s">
        <v>80</v>
      </c>
      <c r="C24" s="297" t="s">
        <v>79</v>
      </c>
      <c r="D24" s="142" t="s">
        <v>78</v>
      </c>
      <c r="E24" s="172">
        <v>57</v>
      </c>
      <c r="F24" s="155">
        <v>16.0047</v>
      </c>
      <c r="G24" s="145">
        <f>F24*E24</f>
        <v>912.26789999999994</v>
      </c>
      <c r="H24" s="155">
        <v>27.739899999999999</v>
      </c>
      <c r="I24" s="145">
        <f>H24*E24</f>
        <v>1581.1742999999999</v>
      </c>
      <c r="J24" s="155">
        <f t="shared" si="1"/>
        <v>43.744599999999998</v>
      </c>
      <c r="K24" s="156">
        <f t="shared" si="1"/>
        <v>2493.4422</v>
      </c>
    </row>
    <row r="25" spans="1:11" ht="30.6">
      <c r="A25" s="247" t="s">
        <v>437</v>
      </c>
      <c r="B25" s="205" t="s">
        <v>436</v>
      </c>
      <c r="C25" s="297" t="s">
        <v>435</v>
      </c>
      <c r="D25" s="142" t="s">
        <v>78</v>
      </c>
      <c r="E25" s="172">
        <v>36.1</v>
      </c>
      <c r="F25" s="155">
        <v>46.321800000000003</v>
      </c>
      <c r="G25" s="145">
        <f>F25*E25</f>
        <v>1672.2169800000001</v>
      </c>
      <c r="H25" s="155">
        <v>65.959000000000003</v>
      </c>
      <c r="I25" s="145">
        <f>H25*E25</f>
        <v>2381.1199000000001</v>
      </c>
      <c r="J25" s="155">
        <f t="shared" si="1"/>
        <v>112.2808</v>
      </c>
      <c r="K25" s="156">
        <f t="shared" si="1"/>
        <v>4053.3368800000003</v>
      </c>
    </row>
    <row r="26" spans="1:11">
      <c r="A26" s="246" t="s">
        <v>434</v>
      </c>
      <c r="B26" s="204"/>
      <c r="C26" s="299" t="s">
        <v>433</v>
      </c>
      <c r="D26" s="168"/>
      <c r="E26" s="167"/>
      <c r="F26" s="169"/>
      <c r="G26" s="170">
        <f>G27+G28</f>
        <v>96373.577999999994</v>
      </c>
      <c r="H26" s="169"/>
      <c r="I26" s="170">
        <f>I27+I28</f>
        <v>19786.058699999998</v>
      </c>
      <c r="J26" s="169"/>
      <c r="K26" s="171">
        <f>K27+K28</f>
        <v>116159.63669999999</v>
      </c>
    </row>
    <row r="27" spans="1:11" ht="20.399999999999999">
      <c r="A27" s="247" t="s">
        <v>432</v>
      </c>
      <c r="B27" s="205" t="s">
        <v>599</v>
      </c>
      <c r="C27" s="297" t="s">
        <v>598</v>
      </c>
      <c r="D27" s="142" t="s">
        <v>25</v>
      </c>
      <c r="E27" s="172">
        <v>376.68</v>
      </c>
      <c r="F27" s="155"/>
      <c r="G27" s="145">
        <f>F27*E27</f>
        <v>0</v>
      </c>
      <c r="H27" s="155">
        <v>2.7374999999999998</v>
      </c>
      <c r="I27" s="145">
        <f>H27*E27</f>
        <v>1031.1614999999999</v>
      </c>
      <c r="J27" s="155">
        <f>H27+F27</f>
        <v>2.7374999999999998</v>
      </c>
      <c r="K27" s="156">
        <f>I27+G27</f>
        <v>1031.1614999999999</v>
      </c>
    </row>
    <row r="28" spans="1:11">
      <c r="A28" s="247" t="s">
        <v>601</v>
      </c>
      <c r="B28" s="205" t="s">
        <v>600</v>
      </c>
      <c r="C28" s="297" t="s">
        <v>597</v>
      </c>
      <c r="D28" s="142" t="s">
        <v>25</v>
      </c>
      <c r="E28" s="172">
        <v>376.68</v>
      </c>
      <c r="F28" s="155">
        <v>255.85</v>
      </c>
      <c r="G28" s="145">
        <f>F28*E28</f>
        <v>96373.577999999994</v>
      </c>
      <c r="H28" s="155">
        <v>49.79</v>
      </c>
      <c r="I28" s="145">
        <f>H28*E28</f>
        <v>18754.897199999999</v>
      </c>
      <c r="J28" s="155">
        <f>H28+F28</f>
        <v>305.64</v>
      </c>
      <c r="K28" s="156">
        <f>I28+G28</f>
        <v>115128.47519999999</v>
      </c>
    </row>
    <row r="29" spans="1:11">
      <c r="A29" s="250" t="s">
        <v>431</v>
      </c>
      <c r="B29" s="204"/>
      <c r="C29" s="299" t="s">
        <v>430</v>
      </c>
      <c r="D29" s="168"/>
      <c r="E29" s="167"/>
      <c r="F29" s="169"/>
      <c r="G29" s="170">
        <f>G30+G31</f>
        <v>950.57999999999993</v>
      </c>
      <c r="H29" s="169"/>
      <c r="I29" s="170">
        <f>I30+I31</f>
        <v>251.88000000000002</v>
      </c>
      <c r="J29" s="169"/>
      <c r="K29" s="171">
        <f>K30+K31</f>
        <v>1202.4599999999998</v>
      </c>
    </row>
    <row r="30" spans="1:11" ht="20.399999999999999">
      <c r="A30" s="251" t="s">
        <v>429</v>
      </c>
      <c r="B30" s="208">
        <v>800020</v>
      </c>
      <c r="C30" s="297" t="s">
        <v>428</v>
      </c>
      <c r="D30" s="142" t="s">
        <v>25</v>
      </c>
      <c r="E30" s="172">
        <v>3</v>
      </c>
      <c r="F30" s="155">
        <v>6.9</v>
      </c>
      <c r="G30" s="145">
        <f>F30*E30</f>
        <v>20.700000000000003</v>
      </c>
      <c r="H30" s="155">
        <v>2.4500000000000002</v>
      </c>
      <c r="I30" s="145">
        <f>H30*E30</f>
        <v>7.3500000000000005</v>
      </c>
      <c r="J30" s="155">
        <f>H30+F30</f>
        <v>9.3500000000000014</v>
      </c>
      <c r="K30" s="156">
        <f>I30+G30</f>
        <v>28.050000000000004</v>
      </c>
    </row>
    <row r="31" spans="1:11" ht="20.399999999999999">
      <c r="A31" s="251" t="s">
        <v>427</v>
      </c>
      <c r="B31" s="208">
        <v>800021</v>
      </c>
      <c r="C31" s="297" t="s">
        <v>426</v>
      </c>
      <c r="D31" s="142" t="s">
        <v>25</v>
      </c>
      <c r="E31" s="172">
        <v>3</v>
      </c>
      <c r="F31" s="155">
        <v>309.95999999999998</v>
      </c>
      <c r="G31" s="145">
        <f>F31*E31</f>
        <v>929.87999999999988</v>
      </c>
      <c r="H31" s="155">
        <v>81.510000000000005</v>
      </c>
      <c r="I31" s="145">
        <f>H31*E31</f>
        <v>244.53000000000003</v>
      </c>
      <c r="J31" s="155">
        <f>H31+F31</f>
        <v>391.46999999999997</v>
      </c>
      <c r="K31" s="156">
        <f>I31+G31</f>
        <v>1174.4099999999999</v>
      </c>
    </row>
    <row r="32" spans="1:11">
      <c r="A32" s="250" t="s">
        <v>425</v>
      </c>
      <c r="B32" s="204"/>
      <c r="C32" s="299" t="s">
        <v>411</v>
      </c>
      <c r="D32" s="168"/>
      <c r="E32" s="167"/>
      <c r="F32" s="169"/>
      <c r="G32" s="170">
        <f>G33</f>
        <v>46.188000000000002</v>
      </c>
      <c r="H32" s="169"/>
      <c r="I32" s="170">
        <f>I33</f>
        <v>1099.2744</v>
      </c>
      <c r="J32" s="169"/>
      <c r="K32" s="171">
        <f>K33</f>
        <v>1145.4624000000001</v>
      </c>
    </row>
    <row r="33" spans="1:11">
      <c r="A33" s="251" t="s">
        <v>424</v>
      </c>
      <c r="B33" s="208" t="s">
        <v>423</v>
      </c>
      <c r="C33" s="297" t="s">
        <v>422</v>
      </c>
      <c r="D33" s="142" t="s">
        <v>25</v>
      </c>
      <c r="E33" s="172">
        <v>923.76</v>
      </c>
      <c r="F33" s="155">
        <v>0.05</v>
      </c>
      <c r="G33" s="145">
        <f>F33*E33</f>
        <v>46.188000000000002</v>
      </c>
      <c r="H33" s="155">
        <v>1.19</v>
      </c>
      <c r="I33" s="145">
        <f>H33*E33</f>
        <v>1099.2744</v>
      </c>
      <c r="J33" s="155">
        <f>H33+F33</f>
        <v>1.24</v>
      </c>
      <c r="K33" s="156">
        <f>I33+G33</f>
        <v>1145.4624000000001</v>
      </c>
    </row>
    <row r="34" spans="1:11">
      <c r="A34" s="244" t="s">
        <v>421</v>
      </c>
      <c r="B34" s="202"/>
      <c r="C34" s="300" t="s">
        <v>419</v>
      </c>
      <c r="D34" s="158"/>
      <c r="E34" s="157"/>
      <c r="F34" s="159"/>
      <c r="G34" s="160">
        <f>G35+G50+G61+G65</f>
        <v>46886.329574000003</v>
      </c>
      <c r="H34" s="159"/>
      <c r="I34" s="160">
        <f>I35+I50+I61+I65</f>
        <v>42646.858554999999</v>
      </c>
      <c r="J34" s="159"/>
      <c r="K34" s="161">
        <f>K35+K50+K61+K65</f>
        <v>91556.408495000011</v>
      </c>
    </row>
    <row r="35" spans="1:11">
      <c r="A35" s="245" t="s">
        <v>420</v>
      </c>
      <c r="B35" s="203"/>
      <c r="C35" s="301" t="s">
        <v>419</v>
      </c>
      <c r="D35" s="163"/>
      <c r="E35" s="162"/>
      <c r="F35" s="164"/>
      <c r="G35" s="165">
        <f>G36+G42+G39+G44+G48</f>
        <v>4164.5914270000003</v>
      </c>
      <c r="H35" s="164"/>
      <c r="I35" s="165">
        <f>I36+I42+I39+I44+I48</f>
        <v>18196.428366</v>
      </c>
      <c r="J35" s="164"/>
      <c r="K35" s="166">
        <f>K36+K42+K39+K44+K48</f>
        <v>24384.240159000001</v>
      </c>
    </row>
    <row r="36" spans="1:11">
      <c r="A36" s="246" t="s">
        <v>418</v>
      </c>
      <c r="B36" s="204"/>
      <c r="C36" s="299" t="s">
        <v>94</v>
      </c>
      <c r="D36" s="168"/>
      <c r="E36" s="167"/>
      <c r="F36" s="169"/>
      <c r="G36" s="170">
        <f>G37+G38</f>
        <v>347.35599999999999</v>
      </c>
      <c r="H36" s="169"/>
      <c r="I36" s="170">
        <f>I37+I38+I39+I40+I41</f>
        <v>10767.993852</v>
      </c>
      <c r="J36" s="169"/>
      <c r="K36" s="171">
        <f>K37+K38+K39+K40+K41</f>
        <v>13138.570218000001</v>
      </c>
    </row>
    <row r="37" spans="1:11">
      <c r="A37" s="247" t="s">
        <v>417</v>
      </c>
      <c r="B37" s="205" t="s">
        <v>92</v>
      </c>
      <c r="C37" s="297" t="s">
        <v>91</v>
      </c>
      <c r="D37" s="142" t="s">
        <v>25</v>
      </c>
      <c r="E37" s="172">
        <v>5</v>
      </c>
      <c r="F37" s="155"/>
      <c r="G37" s="145">
        <f>F37*E37</f>
        <v>0</v>
      </c>
      <c r="H37" s="155">
        <v>86.991699999999994</v>
      </c>
      <c r="I37" s="145">
        <f>H37*E37</f>
        <v>434.95849999999996</v>
      </c>
      <c r="J37" s="155">
        <f>H37+F37</f>
        <v>86.991699999999994</v>
      </c>
      <c r="K37" s="156">
        <f>I37+G37</f>
        <v>434.95849999999996</v>
      </c>
    </row>
    <row r="38" spans="1:11" ht="30.6">
      <c r="A38" s="247" t="s">
        <v>416</v>
      </c>
      <c r="B38" s="205" t="s">
        <v>89</v>
      </c>
      <c r="C38" s="297" t="s">
        <v>88</v>
      </c>
      <c r="D38" s="142" t="s">
        <v>25</v>
      </c>
      <c r="E38" s="172">
        <v>5</v>
      </c>
      <c r="F38" s="155">
        <v>69.471199999999996</v>
      </c>
      <c r="G38" s="145">
        <f>F38*E38</f>
        <v>347.35599999999999</v>
      </c>
      <c r="H38" s="155">
        <v>36.2545</v>
      </c>
      <c r="I38" s="145">
        <f>H38*E38</f>
        <v>181.27250000000001</v>
      </c>
      <c r="J38" s="155">
        <f>H38+F38</f>
        <v>105.72569999999999</v>
      </c>
      <c r="K38" s="156">
        <f>I38+G38</f>
        <v>528.62850000000003</v>
      </c>
    </row>
    <row r="39" spans="1:11">
      <c r="A39" s="246" t="s">
        <v>415</v>
      </c>
      <c r="B39" s="204"/>
      <c r="C39" s="299" t="s">
        <v>414</v>
      </c>
      <c r="D39" s="168"/>
      <c r="E39" s="167"/>
      <c r="F39" s="169"/>
      <c r="G39" s="170">
        <f>G40+G41</f>
        <v>1011.610183</v>
      </c>
      <c r="H39" s="169"/>
      <c r="I39" s="170">
        <f>I40+I41</f>
        <v>5075.8814259999999</v>
      </c>
      <c r="J39" s="169"/>
      <c r="K39" s="171">
        <f>K40+K41</f>
        <v>6087.4916089999997</v>
      </c>
    </row>
    <row r="40" spans="1:11" ht="20.399999999999999">
      <c r="A40" s="247" t="s">
        <v>413</v>
      </c>
      <c r="B40" s="205" t="s">
        <v>412</v>
      </c>
      <c r="C40" s="297" t="s">
        <v>573</v>
      </c>
      <c r="D40" s="142" t="s">
        <v>25</v>
      </c>
      <c r="E40" s="172">
        <v>556.01</v>
      </c>
      <c r="F40" s="155">
        <v>0.37730000000000002</v>
      </c>
      <c r="G40" s="145">
        <f>F40*E40</f>
        <v>209.78257300000001</v>
      </c>
      <c r="H40" s="155">
        <v>4.1665999999999999</v>
      </c>
      <c r="I40" s="145">
        <f>H40*E40</f>
        <v>2316.6712659999998</v>
      </c>
      <c r="J40" s="155">
        <f>H40+F40</f>
        <v>4.5438999999999998</v>
      </c>
      <c r="K40" s="156">
        <f>I40+G40</f>
        <v>2526.4538389999998</v>
      </c>
    </row>
    <row r="41" spans="1:11" ht="40.799999999999997">
      <c r="A41" s="247" t="s">
        <v>410</v>
      </c>
      <c r="B41" s="205" t="s">
        <v>409</v>
      </c>
      <c r="C41" s="297" t="s">
        <v>408</v>
      </c>
      <c r="D41" s="142" t="s">
        <v>25</v>
      </c>
      <c r="E41" s="172">
        <v>86.7</v>
      </c>
      <c r="F41" s="155">
        <v>9.2483000000000004</v>
      </c>
      <c r="G41" s="145">
        <f>F41*E41</f>
        <v>801.82761000000005</v>
      </c>
      <c r="H41" s="155">
        <v>31.8248</v>
      </c>
      <c r="I41" s="145">
        <f>H41*E41</f>
        <v>2759.2101600000001</v>
      </c>
      <c r="J41" s="155">
        <f>H41+F41</f>
        <v>41.073099999999997</v>
      </c>
      <c r="K41" s="156">
        <f>I41+G41</f>
        <v>3561.0377699999999</v>
      </c>
    </row>
    <row r="42" spans="1:11">
      <c r="A42" s="246" t="s">
        <v>407</v>
      </c>
      <c r="B42" s="204"/>
      <c r="C42" s="299" t="s">
        <v>406</v>
      </c>
      <c r="D42" s="168"/>
      <c r="E42" s="167"/>
      <c r="F42" s="169"/>
      <c r="G42" s="170">
        <f>G43</f>
        <v>280.55580000000003</v>
      </c>
      <c r="H42" s="169"/>
      <c r="I42" s="170">
        <f>I43</f>
        <v>186.12030000000001</v>
      </c>
      <c r="J42" s="169"/>
      <c r="K42" s="171">
        <f>K43</f>
        <v>466.67610000000002</v>
      </c>
    </row>
    <row r="43" spans="1:11" ht="20.399999999999999">
      <c r="A43" s="247" t="s">
        <v>405</v>
      </c>
      <c r="B43" s="205" t="s">
        <v>404</v>
      </c>
      <c r="C43" s="297" t="s">
        <v>574</v>
      </c>
      <c r="D43" s="142" t="s">
        <v>25</v>
      </c>
      <c r="E43" s="172">
        <v>3</v>
      </c>
      <c r="F43" s="155">
        <v>93.518600000000006</v>
      </c>
      <c r="G43" s="145">
        <f>F43*E43</f>
        <v>280.55580000000003</v>
      </c>
      <c r="H43" s="155">
        <v>62.040100000000002</v>
      </c>
      <c r="I43" s="145">
        <f>H43*E43</f>
        <v>186.12030000000001</v>
      </c>
      <c r="J43" s="155">
        <f>H43+F43</f>
        <v>155.55870000000002</v>
      </c>
      <c r="K43" s="156">
        <f>I43+G43</f>
        <v>466.67610000000002</v>
      </c>
    </row>
    <row r="44" spans="1:11">
      <c r="A44" s="246" t="s">
        <v>401</v>
      </c>
      <c r="B44" s="204"/>
      <c r="C44" s="299" t="s">
        <v>575</v>
      </c>
      <c r="D44" s="168"/>
      <c r="E44" s="167"/>
      <c r="F44" s="169"/>
      <c r="G44" s="170">
        <f>G45+G46+G47</f>
        <v>2504.8326440000001</v>
      </c>
      <c r="H44" s="169"/>
      <c r="I44" s="170">
        <f>I45+I46+I47</f>
        <v>2130.809988</v>
      </c>
      <c r="J44" s="169"/>
      <c r="K44" s="171">
        <f>K45+K46+K47</f>
        <v>4635.642632</v>
      </c>
    </row>
    <row r="45" spans="1:11">
      <c r="A45" s="247" t="s">
        <v>400</v>
      </c>
      <c r="B45" s="205" t="s">
        <v>45</v>
      </c>
      <c r="C45" s="297" t="s">
        <v>399</v>
      </c>
      <c r="D45" s="142" t="s">
        <v>25</v>
      </c>
      <c r="E45" s="172">
        <v>26.42</v>
      </c>
      <c r="F45" s="155">
        <v>81.503</v>
      </c>
      <c r="G45" s="145">
        <f>F45*E45</f>
        <v>2153.30926</v>
      </c>
      <c r="H45" s="155">
        <v>17.345700000000001</v>
      </c>
      <c r="I45" s="145">
        <f>H45*E45</f>
        <v>458.27339400000005</v>
      </c>
      <c r="J45" s="155">
        <f t="shared" ref="J45:K47" si="2">H45+F45</f>
        <v>98.848700000000008</v>
      </c>
      <c r="K45" s="156">
        <f t="shared" si="2"/>
        <v>2611.5826539999998</v>
      </c>
    </row>
    <row r="46" spans="1:11" ht="40.799999999999997">
      <c r="A46" s="247" t="s">
        <v>398</v>
      </c>
      <c r="B46" s="205" t="s">
        <v>42</v>
      </c>
      <c r="C46" s="297" t="s">
        <v>41</v>
      </c>
      <c r="D46" s="142" t="s">
        <v>25</v>
      </c>
      <c r="E46" s="172">
        <v>26.42</v>
      </c>
      <c r="F46" s="155">
        <v>10.155200000000001</v>
      </c>
      <c r="G46" s="145">
        <f>F46*E46</f>
        <v>268.30038400000001</v>
      </c>
      <c r="H46" s="155">
        <v>42.369700000000002</v>
      </c>
      <c r="I46" s="145">
        <f>H46*E46</f>
        <v>1119.4074740000001</v>
      </c>
      <c r="J46" s="155">
        <f t="shared" si="2"/>
        <v>52.524900000000002</v>
      </c>
      <c r="K46" s="156">
        <f t="shared" si="2"/>
        <v>1387.7078580000002</v>
      </c>
    </row>
    <row r="47" spans="1:11">
      <c r="A47" s="247" t="s">
        <v>397</v>
      </c>
      <c r="B47" s="205" t="s">
        <v>396</v>
      </c>
      <c r="C47" s="297" t="s">
        <v>395</v>
      </c>
      <c r="D47" s="142" t="s">
        <v>25</v>
      </c>
      <c r="E47" s="172">
        <v>26.42</v>
      </c>
      <c r="F47" s="155">
        <v>3.15</v>
      </c>
      <c r="G47" s="145">
        <f>F47*E47</f>
        <v>83.222999999999999</v>
      </c>
      <c r="H47" s="155">
        <v>20.936</v>
      </c>
      <c r="I47" s="145">
        <f>H47*E47</f>
        <v>553.12912000000006</v>
      </c>
      <c r="J47" s="155">
        <f t="shared" si="2"/>
        <v>24.085999999999999</v>
      </c>
      <c r="K47" s="156">
        <f t="shared" si="2"/>
        <v>636.35212000000001</v>
      </c>
    </row>
    <row r="48" spans="1:11">
      <c r="A48" s="246" t="s">
        <v>394</v>
      </c>
      <c r="B48" s="204"/>
      <c r="C48" s="299" t="s">
        <v>393</v>
      </c>
      <c r="D48" s="168"/>
      <c r="E48" s="167"/>
      <c r="F48" s="169"/>
      <c r="G48" s="170">
        <f>G49</f>
        <v>20.236799999999999</v>
      </c>
      <c r="H48" s="169"/>
      <c r="I48" s="170">
        <f>I49</f>
        <v>35.622799999999998</v>
      </c>
      <c r="J48" s="169"/>
      <c r="K48" s="171">
        <f>K49</f>
        <v>55.8596</v>
      </c>
    </row>
    <row r="49" spans="1:11">
      <c r="A49" s="247" t="s">
        <v>392</v>
      </c>
      <c r="B49" s="205" t="s">
        <v>145</v>
      </c>
      <c r="C49" s="297" t="s">
        <v>144</v>
      </c>
      <c r="D49" s="142" t="s">
        <v>78</v>
      </c>
      <c r="E49" s="172">
        <v>4</v>
      </c>
      <c r="F49" s="155">
        <v>5.0591999999999997</v>
      </c>
      <c r="G49" s="145">
        <f>F49*E49</f>
        <v>20.236799999999999</v>
      </c>
      <c r="H49" s="155">
        <v>8.9056999999999995</v>
      </c>
      <c r="I49" s="145">
        <f>H49*E49</f>
        <v>35.622799999999998</v>
      </c>
      <c r="J49" s="155">
        <f>H49+F49</f>
        <v>13.9649</v>
      </c>
      <c r="K49" s="156">
        <f>I49+G49</f>
        <v>55.8596</v>
      </c>
    </row>
    <row r="50" spans="1:11">
      <c r="A50" s="245" t="s">
        <v>391</v>
      </c>
      <c r="B50" s="203"/>
      <c r="C50" s="301" t="s">
        <v>390</v>
      </c>
      <c r="D50" s="163"/>
      <c r="E50" s="162"/>
      <c r="F50" s="164"/>
      <c r="G50" s="165">
        <f>G51+G54+G56+G59</f>
        <v>11203.032997</v>
      </c>
      <c r="H50" s="164"/>
      <c r="I50" s="165">
        <f>I51+I54+I56+I59</f>
        <v>3628.4009139999998</v>
      </c>
      <c r="J50" s="164"/>
      <c r="K50" s="166">
        <f>K51+K54+K56+K59</f>
        <v>14831.433911</v>
      </c>
    </row>
    <row r="51" spans="1:11">
      <c r="A51" s="246" t="s">
        <v>389</v>
      </c>
      <c r="B51" s="204"/>
      <c r="C51" s="299" t="s">
        <v>82</v>
      </c>
      <c r="D51" s="168"/>
      <c r="E51" s="167"/>
      <c r="F51" s="169"/>
      <c r="G51" s="170">
        <f>G52+G53</f>
        <v>1554.54294</v>
      </c>
      <c r="H51" s="169"/>
      <c r="I51" s="170">
        <f>I52+I53</f>
        <v>1686.5306799999998</v>
      </c>
      <c r="J51" s="169"/>
      <c r="K51" s="171">
        <f>K52+K53</f>
        <v>3241.0736199999997</v>
      </c>
    </row>
    <row r="52" spans="1:11">
      <c r="A52" s="247" t="s">
        <v>388</v>
      </c>
      <c r="B52" s="205" t="s">
        <v>80</v>
      </c>
      <c r="C52" s="297" t="s">
        <v>79</v>
      </c>
      <c r="D52" s="142" t="s">
        <v>78</v>
      </c>
      <c r="E52" s="172">
        <v>26.2</v>
      </c>
      <c r="F52" s="155">
        <v>16.0047</v>
      </c>
      <c r="G52" s="145">
        <f>F52*E52</f>
        <v>419.32313999999997</v>
      </c>
      <c r="H52" s="155">
        <v>27.739899999999999</v>
      </c>
      <c r="I52" s="145">
        <f>H52*E52</f>
        <v>726.78537999999992</v>
      </c>
      <c r="J52" s="155">
        <f>H52+F52</f>
        <v>43.744599999999998</v>
      </c>
      <c r="K52" s="156">
        <f>I52+G52</f>
        <v>1146.1085199999998</v>
      </c>
    </row>
    <row r="53" spans="1:11" ht="20.399999999999999">
      <c r="A53" s="247" t="s">
        <v>387</v>
      </c>
      <c r="B53" s="205" t="s">
        <v>102</v>
      </c>
      <c r="C53" s="297" t="s">
        <v>101</v>
      </c>
      <c r="D53" s="142" t="s">
        <v>25</v>
      </c>
      <c r="E53" s="172">
        <v>131</v>
      </c>
      <c r="F53" s="155">
        <v>8.6658000000000008</v>
      </c>
      <c r="G53" s="145">
        <f>F53*E53</f>
        <v>1135.2198000000001</v>
      </c>
      <c r="H53" s="155">
        <v>7.3262999999999998</v>
      </c>
      <c r="I53" s="145">
        <f>H53*E53</f>
        <v>959.74529999999993</v>
      </c>
      <c r="J53" s="155">
        <f>H53+F53</f>
        <v>15.992100000000001</v>
      </c>
      <c r="K53" s="156">
        <f>I53+G53</f>
        <v>2094.9650999999999</v>
      </c>
    </row>
    <row r="54" spans="1:11">
      <c r="A54" s="246" t="s">
        <v>386</v>
      </c>
      <c r="B54" s="204"/>
      <c r="C54" s="299" t="s">
        <v>385</v>
      </c>
      <c r="D54" s="168"/>
      <c r="E54" s="167"/>
      <c r="F54" s="169"/>
      <c r="G54" s="170">
        <f>G55</f>
        <v>381.54117400000001</v>
      </c>
      <c r="H54" s="169"/>
      <c r="I54" s="170">
        <f>I55</f>
        <v>71.839998999999992</v>
      </c>
      <c r="J54" s="169"/>
      <c r="K54" s="171">
        <f>K55</f>
        <v>453.38117299999999</v>
      </c>
    </row>
    <row r="55" spans="1:11">
      <c r="A55" s="247" t="s">
        <v>384</v>
      </c>
      <c r="B55" s="205" t="s">
        <v>383</v>
      </c>
      <c r="C55" s="297" t="s">
        <v>382</v>
      </c>
      <c r="D55" s="142" t="s">
        <v>78</v>
      </c>
      <c r="E55" s="172">
        <v>9.5299999999999994</v>
      </c>
      <c r="F55" s="155">
        <v>40.035800000000002</v>
      </c>
      <c r="G55" s="145">
        <f>F55*E55</f>
        <v>381.54117400000001</v>
      </c>
      <c r="H55" s="155">
        <v>7.5382999999999996</v>
      </c>
      <c r="I55" s="145">
        <f>H55*E55</f>
        <v>71.839998999999992</v>
      </c>
      <c r="J55" s="155">
        <f>H55+F55</f>
        <v>47.574100000000001</v>
      </c>
      <c r="K55" s="156">
        <f>I55+G55</f>
        <v>453.38117299999999</v>
      </c>
    </row>
    <row r="56" spans="1:11">
      <c r="A56" s="246" t="s">
        <v>381</v>
      </c>
      <c r="B56" s="204"/>
      <c r="C56" s="299" t="s">
        <v>380</v>
      </c>
      <c r="D56" s="168"/>
      <c r="E56" s="167"/>
      <c r="F56" s="169"/>
      <c r="G56" s="170">
        <f>G57+G58</f>
        <v>8684.4388770000005</v>
      </c>
      <c r="H56" s="169"/>
      <c r="I56" s="170">
        <f>I57+I58</f>
        <v>1080.3778130000001</v>
      </c>
      <c r="J56" s="169"/>
      <c r="K56" s="171">
        <f>K57+K58</f>
        <v>9764.8166899999997</v>
      </c>
    </row>
    <row r="57" spans="1:11">
      <c r="A57" s="247" t="s">
        <v>379</v>
      </c>
      <c r="B57" s="205" t="s">
        <v>378</v>
      </c>
      <c r="C57" s="297" t="s">
        <v>377</v>
      </c>
      <c r="D57" s="142" t="s">
        <v>78</v>
      </c>
      <c r="E57" s="172">
        <v>17.190000000000001</v>
      </c>
      <c r="F57" s="155">
        <v>499.28829999999999</v>
      </c>
      <c r="G57" s="145">
        <f>F57*E57</f>
        <v>8582.7658769999998</v>
      </c>
      <c r="H57" s="155">
        <v>59.6477</v>
      </c>
      <c r="I57" s="145">
        <f>H57*E57</f>
        <v>1025.343963</v>
      </c>
      <c r="J57" s="155">
        <f>H57+F57</f>
        <v>558.93600000000004</v>
      </c>
      <c r="K57" s="156">
        <f>I57+G57</f>
        <v>9608.1098399999992</v>
      </c>
    </row>
    <row r="58" spans="1:11">
      <c r="A58" s="247" t="s">
        <v>376</v>
      </c>
      <c r="B58" s="205" t="s">
        <v>375</v>
      </c>
      <c r="C58" s="297" t="s">
        <v>576</v>
      </c>
      <c r="D58" s="142" t="s">
        <v>279</v>
      </c>
      <c r="E58" s="172">
        <v>0.5</v>
      </c>
      <c r="F58" s="155">
        <v>203.346</v>
      </c>
      <c r="G58" s="145">
        <f>F58*E58</f>
        <v>101.673</v>
      </c>
      <c r="H58" s="155">
        <v>110.0677</v>
      </c>
      <c r="I58" s="145">
        <f>H58*E58</f>
        <v>55.033850000000001</v>
      </c>
      <c r="J58" s="155">
        <f>H58+F58</f>
        <v>313.41370000000001</v>
      </c>
      <c r="K58" s="156">
        <f>I58+G58</f>
        <v>156.70685</v>
      </c>
    </row>
    <row r="59" spans="1:11">
      <c r="A59" s="246" t="s">
        <v>374</v>
      </c>
      <c r="B59" s="204"/>
      <c r="C59" s="299" t="s">
        <v>373</v>
      </c>
      <c r="D59" s="168"/>
      <c r="E59" s="167"/>
      <c r="F59" s="169"/>
      <c r="G59" s="170">
        <f>G60</f>
        <v>582.51000599999998</v>
      </c>
      <c r="H59" s="169"/>
      <c r="I59" s="170">
        <f>I60</f>
        <v>789.652422</v>
      </c>
      <c r="J59" s="169"/>
      <c r="K59" s="171">
        <f>K60</f>
        <v>1372.1624280000001</v>
      </c>
    </row>
    <row r="60" spans="1:11" ht="20.399999999999999">
      <c r="A60" s="247" t="s">
        <v>372</v>
      </c>
      <c r="B60" s="205" t="s">
        <v>371</v>
      </c>
      <c r="C60" s="297" t="s">
        <v>370</v>
      </c>
      <c r="D60" s="142" t="s">
        <v>25</v>
      </c>
      <c r="E60" s="172">
        <v>53.82</v>
      </c>
      <c r="F60" s="155">
        <v>10.8233</v>
      </c>
      <c r="G60" s="145">
        <f>F60*E60</f>
        <v>582.51000599999998</v>
      </c>
      <c r="H60" s="155">
        <v>14.6721</v>
      </c>
      <c r="I60" s="145">
        <f>H60*E60</f>
        <v>789.652422</v>
      </c>
      <c r="J60" s="155">
        <f>H60+F60</f>
        <v>25.4954</v>
      </c>
      <c r="K60" s="156">
        <f>I60+G60</f>
        <v>1372.1624280000001</v>
      </c>
    </row>
    <row r="61" spans="1:11">
      <c r="A61" s="245" t="s">
        <v>369</v>
      </c>
      <c r="B61" s="203"/>
      <c r="C61" s="301" t="s">
        <v>368</v>
      </c>
      <c r="D61" s="163"/>
      <c r="E61" s="162"/>
      <c r="F61" s="164"/>
      <c r="G61" s="165">
        <f>G62</f>
        <v>419.07788999999997</v>
      </c>
      <c r="H61" s="164"/>
      <c r="I61" s="165">
        <f>I62</f>
        <v>560.59405500000003</v>
      </c>
      <c r="J61" s="164"/>
      <c r="K61" s="166">
        <f>K62</f>
        <v>979.67194499999994</v>
      </c>
    </row>
    <row r="62" spans="1:11">
      <c r="A62" s="246" t="s">
        <v>367</v>
      </c>
      <c r="B62" s="204"/>
      <c r="C62" s="299" t="s">
        <v>82</v>
      </c>
      <c r="D62" s="168"/>
      <c r="E62" s="167"/>
      <c r="F62" s="169"/>
      <c r="G62" s="170">
        <f>G63+G64</f>
        <v>419.07788999999997</v>
      </c>
      <c r="H62" s="169"/>
      <c r="I62" s="170">
        <f>I63+I64</f>
        <v>560.59405500000003</v>
      </c>
      <c r="J62" s="169"/>
      <c r="K62" s="171">
        <f>K63+K64</f>
        <v>979.67194499999994</v>
      </c>
    </row>
    <row r="63" spans="1:11">
      <c r="A63" s="247" t="s">
        <v>366</v>
      </c>
      <c r="B63" s="205">
        <v>80009</v>
      </c>
      <c r="C63" s="297" t="s">
        <v>79</v>
      </c>
      <c r="D63" s="142" t="s">
        <v>78</v>
      </c>
      <c r="E63" s="172">
        <v>14.7</v>
      </c>
      <c r="F63" s="155">
        <v>16.0047</v>
      </c>
      <c r="G63" s="145">
        <f>F63*E63</f>
        <v>235.26908999999998</v>
      </c>
      <c r="H63" s="155">
        <v>27.739899999999999</v>
      </c>
      <c r="I63" s="145">
        <f>H63*E63</f>
        <v>407.77652999999998</v>
      </c>
      <c r="J63" s="155">
        <f>H63+F63</f>
        <v>43.744599999999998</v>
      </c>
      <c r="K63" s="156">
        <f>I63+G63</f>
        <v>643.04561999999999</v>
      </c>
    </row>
    <row r="64" spans="1:11" ht="20.399999999999999">
      <c r="A64" s="247" t="s">
        <v>365</v>
      </c>
      <c r="B64" s="205" t="s">
        <v>364</v>
      </c>
      <c r="C64" s="297" t="s">
        <v>363</v>
      </c>
      <c r="D64" s="142" t="s">
        <v>25</v>
      </c>
      <c r="E64" s="172">
        <v>7.35</v>
      </c>
      <c r="F64" s="155">
        <v>25.007999999999999</v>
      </c>
      <c r="G64" s="145">
        <f>F64*E64</f>
        <v>183.80879999999999</v>
      </c>
      <c r="H64" s="155">
        <v>20.791499999999999</v>
      </c>
      <c r="I64" s="145">
        <f>H64*E64</f>
        <v>152.81752499999999</v>
      </c>
      <c r="J64" s="155">
        <f>H64+F64</f>
        <v>45.799499999999995</v>
      </c>
      <c r="K64" s="156">
        <f>I64+G64</f>
        <v>336.62632499999995</v>
      </c>
    </row>
    <row r="65" spans="1:11">
      <c r="A65" s="245" t="s">
        <v>362</v>
      </c>
      <c r="B65" s="203"/>
      <c r="C65" s="301" t="s">
        <v>361</v>
      </c>
      <c r="D65" s="163"/>
      <c r="E65" s="162"/>
      <c r="F65" s="164"/>
      <c r="G65" s="165">
        <f>G66</f>
        <v>31099.627260000001</v>
      </c>
      <c r="H65" s="164"/>
      <c r="I65" s="165">
        <f>I66</f>
        <v>20261.435219999999</v>
      </c>
      <c r="J65" s="164"/>
      <c r="K65" s="166">
        <f>K66</f>
        <v>51361.062480000001</v>
      </c>
    </row>
    <row r="66" spans="1:11">
      <c r="A66" s="246" t="s">
        <v>360</v>
      </c>
      <c r="B66" s="204"/>
      <c r="C66" s="299" t="s">
        <v>359</v>
      </c>
      <c r="D66" s="168"/>
      <c r="E66" s="167"/>
      <c r="F66" s="169"/>
      <c r="G66" s="170">
        <f>G67+G68</f>
        <v>31099.627260000001</v>
      </c>
      <c r="H66" s="169"/>
      <c r="I66" s="170">
        <f>I67+I68</f>
        <v>20261.435219999999</v>
      </c>
      <c r="J66" s="169"/>
      <c r="K66" s="171">
        <f>K67+K68</f>
        <v>51361.062480000001</v>
      </c>
    </row>
    <row r="67" spans="1:11">
      <c r="A67" s="247" t="s">
        <v>358</v>
      </c>
      <c r="B67" s="205" t="s">
        <v>45</v>
      </c>
      <c r="C67" s="297" t="s">
        <v>44</v>
      </c>
      <c r="D67" s="142" t="s">
        <v>25</v>
      </c>
      <c r="E67" s="172">
        <v>339.3</v>
      </c>
      <c r="F67" s="155">
        <v>81.503</v>
      </c>
      <c r="G67" s="145">
        <f>F67*E67</f>
        <v>27653.9679</v>
      </c>
      <c r="H67" s="155">
        <v>17.345700000000001</v>
      </c>
      <c r="I67" s="145">
        <f>H67*E67</f>
        <v>5885.3960100000004</v>
      </c>
      <c r="J67" s="155">
        <f>H67+F67</f>
        <v>98.848700000000008</v>
      </c>
      <c r="K67" s="156">
        <f>I67+G67</f>
        <v>33539.36391</v>
      </c>
    </row>
    <row r="68" spans="1:11" ht="41.4" thickBot="1">
      <c r="A68" s="248" t="s">
        <v>357</v>
      </c>
      <c r="B68" s="206" t="s">
        <v>42</v>
      </c>
      <c r="C68" s="298" t="s">
        <v>41</v>
      </c>
      <c r="D68" s="174" t="s">
        <v>25</v>
      </c>
      <c r="E68" s="173">
        <v>339.3</v>
      </c>
      <c r="F68" s="175">
        <v>10.155200000000001</v>
      </c>
      <c r="G68" s="176">
        <f>F68*E68</f>
        <v>3445.6593600000006</v>
      </c>
      <c r="H68" s="175">
        <v>42.369700000000002</v>
      </c>
      <c r="I68" s="176">
        <f>H68*E68</f>
        <v>14376.039210000001</v>
      </c>
      <c r="J68" s="175">
        <f>H68+F68</f>
        <v>52.524900000000002</v>
      </c>
      <c r="K68" s="177">
        <f>I68+G68</f>
        <v>17821.69857</v>
      </c>
    </row>
    <row r="69" spans="1:11" ht="10.8" thickTop="1">
      <c r="A69" s="249" t="s">
        <v>356</v>
      </c>
      <c r="B69" s="209"/>
      <c r="C69" s="302" t="s">
        <v>355</v>
      </c>
      <c r="D69" s="179"/>
      <c r="E69" s="178"/>
      <c r="F69" s="180"/>
      <c r="G69" s="181">
        <f>G70+G88+G99+G105+G110+G114+G118+G126+G131+G134+G142+G150+G153+G161+G167+G171</f>
        <v>23429.000739999999</v>
      </c>
      <c r="H69" s="180"/>
      <c r="I69" s="181">
        <f>I70+I88+I99+I105+I110+I114+I118+I126+I131+I134+I142+I150+I153+I161+I167+I171</f>
        <v>16218.191918219998</v>
      </c>
      <c r="J69" s="180"/>
      <c r="K69" s="182">
        <f>K70+K88+K99+K105+K110+K114+K118+K126+K131+K134+K142+K150+K153+K161+K167+K171</f>
        <v>39647.192658219996</v>
      </c>
    </row>
    <row r="70" spans="1:11">
      <c r="A70" s="245" t="s">
        <v>354</v>
      </c>
      <c r="B70" s="203"/>
      <c r="C70" s="301" t="s">
        <v>353</v>
      </c>
      <c r="D70" s="163"/>
      <c r="E70" s="162"/>
      <c r="F70" s="164"/>
      <c r="G70" s="165">
        <f>G71+G77+G80+G83</f>
        <v>1075.4888759999999</v>
      </c>
      <c r="H70" s="164"/>
      <c r="I70" s="165">
        <f>I71+I77+I80+I83</f>
        <v>1901.7044859999999</v>
      </c>
      <c r="J70" s="164"/>
      <c r="K70" s="166">
        <f>K71+K77+K80+K83</f>
        <v>2977.193362</v>
      </c>
    </row>
    <row r="71" spans="1:11">
      <c r="A71" s="246" t="s">
        <v>352</v>
      </c>
      <c r="B71" s="204"/>
      <c r="C71" s="299" t="s">
        <v>82</v>
      </c>
      <c r="D71" s="168"/>
      <c r="E71" s="167"/>
      <c r="F71" s="169"/>
      <c r="G71" s="170">
        <f>G72+G73</f>
        <v>285.22407600000003</v>
      </c>
      <c r="H71" s="169"/>
      <c r="I71" s="170">
        <f>I72+I73</f>
        <v>269.55428599999999</v>
      </c>
      <c r="J71" s="169"/>
      <c r="K71" s="171">
        <f>K72+K73</f>
        <v>554.77836200000002</v>
      </c>
    </row>
    <row r="72" spans="1:11">
      <c r="A72" s="247" t="s">
        <v>351</v>
      </c>
      <c r="B72" s="205" t="s">
        <v>80</v>
      </c>
      <c r="C72" s="297" t="s">
        <v>79</v>
      </c>
      <c r="D72" s="142" t="s">
        <v>78</v>
      </c>
      <c r="E72" s="172">
        <v>2</v>
      </c>
      <c r="F72" s="155">
        <v>16.0047</v>
      </c>
      <c r="G72" s="145">
        <f>F72*E72</f>
        <v>32.009399999999999</v>
      </c>
      <c r="H72" s="155">
        <v>27.739899999999999</v>
      </c>
      <c r="I72" s="145">
        <f>H72*E72</f>
        <v>55.479799999999997</v>
      </c>
      <c r="J72" s="155">
        <f>H72+F72</f>
        <v>43.744599999999998</v>
      </c>
      <c r="K72" s="156">
        <f>I72+G72</f>
        <v>87.489199999999997</v>
      </c>
    </row>
    <row r="73" spans="1:11" ht="20.399999999999999">
      <c r="A73" s="247" t="s">
        <v>350</v>
      </c>
      <c r="B73" s="205" t="s">
        <v>102</v>
      </c>
      <c r="C73" s="297" t="s">
        <v>101</v>
      </c>
      <c r="D73" s="142" t="s">
        <v>25</v>
      </c>
      <c r="E73" s="172">
        <v>29.22</v>
      </c>
      <c r="F73" s="155">
        <v>8.6658000000000008</v>
      </c>
      <c r="G73" s="145">
        <f>F73*E73</f>
        <v>253.21467600000003</v>
      </c>
      <c r="H73" s="155">
        <v>7.3262999999999998</v>
      </c>
      <c r="I73" s="145">
        <f>H73*E73</f>
        <v>214.07448599999998</v>
      </c>
      <c r="J73" s="155">
        <f>H73+F73</f>
        <v>15.992100000000001</v>
      </c>
      <c r="K73" s="156">
        <f>I73+G73</f>
        <v>467.28916200000003</v>
      </c>
    </row>
    <row r="74" spans="1:11" ht="21" thickBot="1">
      <c r="A74" s="247" t="s">
        <v>580</v>
      </c>
      <c r="B74" s="205"/>
      <c r="C74" s="303" t="s">
        <v>579</v>
      </c>
      <c r="D74" s="142" t="s">
        <v>279</v>
      </c>
      <c r="E74" s="172">
        <v>0.84</v>
      </c>
      <c r="F74" s="155">
        <v>0</v>
      </c>
      <c r="G74" s="145">
        <f t="shared" ref="G74:G76" si="3">F74*E74</f>
        <v>0</v>
      </c>
      <c r="H74" s="155">
        <v>57.002699999999997</v>
      </c>
      <c r="I74" s="145">
        <f t="shared" ref="I74:I76" si="4">H74*E74</f>
        <v>47.882267999999996</v>
      </c>
      <c r="J74" s="155">
        <f t="shared" ref="J74:J76" si="5">H74+F74</f>
        <v>57.002699999999997</v>
      </c>
      <c r="K74" s="156">
        <f t="shared" ref="K74:K76" si="6">I74+G74</f>
        <v>47.882267999999996</v>
      </c>
    </row>
    <row r="75" spans="1:11" ht="40.799999999999997">
      <c r="A75" s="247" t="s">
        <v>581</v>
      </c>
      <c r="B75" s="205" t="s">
        <v>585</v>
      </c>
      <c r="C75" s="297" t="s">
        <v>582</v>
      </c>
      <c r="D75" s="142" t="s">
        <v>25</v>
      </c>
      <c r="E75" s="172">
        <v>4.2</v>
      </c>
      <c r="F75" s="155">
        <v>473.71899999999999</v>
      </c>
      <c r="G75" s="145">
        <f t="shared" si="3"/>
        <v>1989.6198000000002</v>
      </c>
      <c r="H75" s="155">
        <v>21.815200000000001</v>
      </c>
      <c r="I75" s="145">
        <f t="shared" si="4"/>
        <v>91.623840000000001</v>
      </c>
      <c r="J75" s="155">
        <f t="shared" si="5"/>
        <v>495.5342</v>
      </c>
      <c r="K75" s="156">
        <f t="shared" si="6"/>
        <v>2081.2436400000001</v>
      </c>
    </row>
    <row r="76" spans="1:11" ht="20.399999999999999">
      <c r="A76" s="247" t="s">
        <v>583</v>
      </c>
      <c r="B76" s="205" t="s">
        <v>586</v>
      </c>
      <c r="C76" s="297" t="s">
        <v>584</v>
      </c>
      <c r="D76" s="142" t="s">
        <v>78</v>
      </c>
      <c r="E76" s="172">
        <v>8.4</v>
      </c>
      <c r="F76" s="155">
        <v>71.395399999999995</v>
      </c>
      <c r="G76" s="145">
        <f t="shared" si="3"/>
        <v>599.72136</v>
      </c>
      <c r="H76" s="155">
        <v>14.1828</v>
      </c>
      <c r="I76" s="145">
        <f t="shared" si="4"/>
        <v>119.13552000000001</v>
      </c>
      <c r="J76" s="155">
        <f t="shared" si="5"/>
        <v>85.578199999999995</v>
      </c>
      <c r="K76" s="156">
        <f t="shared" si="6"/>
        <v>718.85688000000005</v>
      </c>
    </row>
    <row r="77" spans="1:11">
      <c r="A77" s="246" t="s">
        <v>349</v>
      </c>
      <c r="B77" s="204"/>
      <c r="C77" s="299" t="s">
        <v>68</v>
      </c>
      <c r="D77" s="168"/>
      <c r="E77" s="167"/>
      <c r="F77" s="169"/>
      <c r="G77" s="170">
        <f>G78+G79</f>
        <v>301.75200000000001</v>
      </c>
      <c r="H77" s="169"/>
      <c r="I77" s="170">
        <f>I78+I79</f>
        <v>46.163600000000002</v>
      </c>
      <c r="J77" s="169"/>
      <c r="K77" s="171">
        <f>K78+K79</f>
        <v>347.91559999999998</v>
      </c>
    </row>
    <row r="78" spans="1:11">
      <c r="A78" s="247" t="s">
        <v>348</v>
      </c>
      <c r="B78" s="205" t="s">
        <v>66</v>
      </c>
      <c r="C78" s="297" t="s">
        <v>65</v>
      </c>
      <c r="D78" s="142" t="s">
        <v>25</v>
      </c>
      <c r="E78" s="172">
        <v>2</v>
      </c>
      <c r="F78" s="155"/>
      <c r="G78" s="145">
        <f>F78*E78</f>
        <v>0</v>
      </c>
      <c r="H78" s="155">
        <v>1.8973</v>
      </c>
      <c r="I78" s="145">
        <f>H78*E78</f>
        <v>3.7946</v>
      </c>
      <c r="J78" s="155">
        <f>H78+F78</f>
        <v>1.8973</v>
      </c>
      <c r="K78" s="156">
        <f>I78+G78</f>
        <v>3.7946</v>
      </c>
    </row>
    <row r="79" spans="1:11" ht="30.6">
      <c r="A79" s="247" t="s">
        <v>347</v>
      </c>
      <c r="B79" s="205">
        <v>80014</v>
      </c>
      <c r="C79" s="297" t="s">
        <v>62</v>
      </c>
      <c r="D79" s="142" t="s">
        <v>25</v>
      </c>
      <c r="E79" s="172">
        <v>2</v>
      </c>
      <c r="F79" s="155">
        <v>150.876</v>
      </c>
      <c r="G79" s="145">
        <f>F79*E79</f>
        <v>301.75200000000001</v>
      </c>
      <c r="H79" s="155">
        <v>21.1845</v>
      </c>
      <c r="I79" s="145">
        <f>H79*E79</f>
        <v>42.369</v>
      </c>
      <c r="J79" s="155">
        <f>H79+F79</f>
        <v>172.06049999999999</v>
      </c>
      <c r="K79" s="156">
        <f>I79+G79</f>
        <v>344.12099999999998</v>
      </c>
    </row>
    <row r="80" spans="1:11">
      <c r="A80" s="246" t="s">
        <v>346</v>
      </c>
      <c r="B80" s="204"/>
      <c r="C80" s="299" t="s">
        <v>94</v>
      </c>
      <c r="D80" s="168"/>
      <c r="E80" s="167"/>
      <c r="F80" s="169"/>
      <c r="G80" s="170">
        <f>G81+G82</f>
        <v>69.471199999999996</v>
      </c>
      <c r="H80" s="169"/>
      <c r="I80" s="170">
        <f>I81+I82</f>
        <v>123.24619999999999</v>
      </c>
      <c r="J80" s="169"/>
      <c r="K80" s="171">
        <f>K81+K82</f>
        <v>192.7174</v>
      </c>
    </row>
    <row r="81" spans="1:11">
      <c r="A81" s="247" t="s">
        <v>345</v>
      </c>
      <c r="B81" s="205" t="s">
        <v>92</v>
      </c>
      <c r="C81" s="297" t="s">
        <v>91</v>
      </c>
      <c r="D81" s="142" t="s">
        <v>25</v>
      </c>
      <c r="E81" s="172">
        <v>1</v>
      </c>
      <c r="F81" s="155"/>
      <c r="G81" s="145">
        <f>F81*E81</f>
        <v>0</v>
      </c>
      <c r="H81" s="155">
        <v>86.991699999999994</v>
      </c>
      <c r="I81" s="145">
        <f>H81*E81</f>
        <v>86.991699999999994</v>
      </c>
      <c r="J81" s="155">
        <f>H81+F81</f>
        <v>86.991699999999994</v>
      </c>
      <c r="K81" s="156">
        <f>I81+G81</f>
        <v>86.991699999999994</v>
      </c>
    </row>
    <row r="82" spans="1:11" ht="30.6">
      <c r="A82" s="247" t="s">
        <v>344</v>
      </c>
      <c r="B82" s="205" t="s">
        <v>89</v>
      </c>
      <c r="C82" s="297" t="s">
        <v>88</v>
      </c>
      <c r="D82" s="142" t="s">
        <v>25</v>
      </c>
      <c r="E82" s="172">
        <v>1</v>
      </c>
      <c r="F82" s="155">
        <v>69.471199999999996</v>
      </c>
      <c r="G82" s="145">
        <f>F82*E82</f>
        <v>69.471199999999996</v>
      </c>
      <c r="H82" s="155">
        <v>36.2545</v>
      </c>
      <c r="I82" s="145">
        <f>H82*E82</f>
        <v>36.2545</v>
      </c>
      <c r="J82" s="155">
        <f>H82+F82</f>
        <v>105.72569999999999</v>
      </c>
      <c r="K82" s="156">
        <f>I82+G82</f>
        <v>105.72569999999999</v>
      </c>
    </row>
    <row r="83" spans="1:11">
      <c r="A83" s="252" t="s">
        <v>587</v>
      </c>
      <c r="B83" s="204"/>
      <c r="C83" s="299" t="s">
        <v>590</v>
      </c>
      <c r="D83" s="168"/>
      <c r="E83" s="167"/>
      <c r="F83" s="169"/>
      <c r="G83" s="170">
        <f>G84+G85+G86+G87</f>
        <v>419.04160000000002</v>
      </c>
      <c r="H83" s="169"/>
      <c r="I83" s="170">
        <f>I84+I85+I86+I87</f>
        <v>1462.7403999999999</v>
      </c>
      <c r="J83" s="169"/>
      <c r="K83" s="171">
        <f>K84+K85+K86+K87</f>
        <v>1881.7820000000002</v>
      </c>
    </row>
    <row r="84" spans="1:11">
      <c r="A84" s="253" t="s">
        <v>588</v>
      </c>
      <c r="B84" s="205" t="s">
        <v>602</v>
      </c>
      <c r="C84" s="297" t="s">
        <v>593</v>
      </c>
      <c r="D84" s="144" t="s">
        <v>78</v>
      </c>
      <c r="E84" s="172">
        <v>8</v>
      </c>
      <c r="F84" s="155">
        <v>11.99</v>
      </c>
      <c r="G84" s="145">
        <f>F84*E84</f>
        <v>95.92</v>
      </c>
      <c r="H84" s="155">
        <v>60.825499999999998</v>
      </c>
      <c r="I84" s="145">
        <f>H84*E84</f>
        <v>486.60399999999998</v>
      </c>
      <c r="J84" s="155">
        <f>H84+F84</f>
        <v>72.8155</v>
      </c>
      <c r="K84" s="156">
        <f>I84+G84</f>
        <v>582.524</v>
      </c>
    </row>
    <row r="85" spans="1:11" ht="40.799999999999997">
      <c r="A85" s="253" t="s">
        <v>589</v>
      </c>
      <c r="B85" s="205" t="s">
        <v>603</v>
      </c>
      <c r="C85" s="297" t="s">
        <v>594</v>
      </c>
      <c r="D85" s="144" t="s">
        <v>56</v>
      </c>
      <c r="E85" s="172">
        <v>1</v>
      </c>
      <c r="F85" s="155">
        <v>51.557600000000001</v>
      </c>
      <c r="G85" s="145">
        <f t="shared" ref="G85:G87" si="7">F85*E85</f>
        <v>51.557600000000001</v>
      </c>
      <c r="H85" s="155">
        <v>99.523899999999998</v>
      </c>
      <c r="I85" s="145">
        <f>H85*E85</f>
        <v>99.523899999999998</v>
      </c>
      <c r="J85" s="155">
        <f t="shared" ref="J85:J87" si="8">H85+F85</f>
        <v>151.08150000000001</v>
      </c>
      <c r="K85" s="156">
        <f>I85+G85</f>
        <v>151.08150000000001</v>
      </c>
    </row>
    <row r="86" spans="1:11" ht="40.799999999999997">
      <c r="A86" s="253" t="s">
        <v>591</v>
      </c>
      <c r="B86" s="205" t="s">
        <v>604</v>
      </c>
      <c r="C86" s="297" t="s">
        <v>595</v>
      </c>
      <c r="D86" s="144" t="s">
        <v>78</v>
      </c>
      <c r="E86" s="172">
        <v>8</v>
      </c>
      <c r="F86" s="155">
        <v>0.69550000000000001</v>
      </c>
      <c r="G86" s="145">
        <f t="shared" si="7"/>
        <v>5.5640000000000001</v>
      </c>
      <c r="H86" s="155">
        <v>2.3199999999999998</v>
      </c>
      <c r="I86" s="145">
        <f t="shared" ref="I86:I87" si="9">H86*E86</f>
        <v>18.559999999999999</v>
      </c>
      <c r="J86" s="155">
        <f t="shared" si="8"/>
        <v>3.0154999999999998</v>
      </c>
      <c r="K86" s="156">
        <f>I86+G86</f>
        <v>24.123999999999999</v>
      </c>
    </row>
    <row r="87" spans="1:11">
      <c r="A87" s="253" t="s">
        <v>592</v>
      </c>
      <c r="B87" s="205" t="s">
        <v>596</v>
      </c>
      <c r="C87" s="297" t="s">
        <v>608</v>
      </c>
      <c r="D87" s="144" t="s">
        <v>56</v>
      </c>
      <c r="E87" s="172">
        <v>1</v>
      </c>
      <c r="F87" s="155">
        <v>266</v>
      </c>
      <c r="G87" s="145">
        <f t="shared" si="7"/>
        <v>266</v>
      </c>
      <c r="H87" s="155">
        <v>858.05250000000001</v>
      </c>
      <c r="I87" s="145">
        <f t="shared" si="9"/>
        <v>858.05250000000001</v>
      </c>
      <c r="J87" s="155">
        <f t="shared" si="8"/>
        <v>1124.0525</v>
      </c>
      <c r="K87" s="156">
        <f>I87+G87</f>
        <v>1124.0525</v>
      </c>
    </row>
    <row r="88" spans="1:11">
      <c r="A88" s="245" t="s">
        <v>343</v>
      </c>
      <c r="B88" s="203"/>
      <c r="C88" s="301" t="s">
        <v>342</v>
      </c>
      <c r="D88" s="163"/>
      <c r="E88" s="162"/>
      <c r="F88" s="164"/>
      <c r="G88" s="165">
        <f>G89+G94+G96</f>
        <v>2129.2986460000002</v>
      </c>
      <c r="H88" s="164"/>
      <c r="I88" s="165">
        <f>I89+I94+I96</f>
        <v>1424.077321</v>
      </c>
      <c r="J88" s="164"/>
      <c r="K88" s="166">
        <f>K89+K94+K96</f>
        <v>3553.3759669999999</v>
      </c>
    </row>
    <row r="89" spans="1:11">
      <c r="A89" s="246" t="s">
        <v>341</v>
      </c>
      <c r="B89" s="204"/>
      <c r="C89" s="299" t="s">
        <v>82</v>
      </c>
      <c r="D89" s="168"/>
      <c r="E89" s="167"/>
      <c r="F89" s="169"/>
      <c r="G89" s="170">
        <f>G90+G91+G92+G93</f>
        <v>1519.804646</v>
      </c>
      <c r="H89" s="169"/>
      <c r="I89" s="170">
        <f>I90+I91+I92+I93</f>
        <v>1325.883521</v>
      </c>
      <c r="J89" s="169"/>
      <c r="K89" s="171">
        <f>K90+K91+K92+K93</f>
        <v>2845.6881669999998</v>
      </c>
    </row>
    <row r="90" spans="1:11">
      <c r="A90" s="247" t="s">
        <v>340</v>
      </c>
      <c r="B90" s="205" t="s">
        <v>80</v>
      </c>
      <c r="C90" s="297" t="s">
        <v>79</v>
      </c>
      <c r="D90" s="142" t="s">
        <v>78</v>
      </c>
      <c r="E90" s="172">
        <v>2</v>
      </c>
      <c r="F90" s="155">
        <v>16.0047</v>
      </c>
      <c r="G90" s="145">
        <f>F90*E90</f>
        <v>32.009399999999999</v>
      </c>
      <c r="H90" s="155">
        <v>27.739899999999999</v>
      </c>
      <c r="I90" s="145">
        <f>H90*E90</f>
        <v>55.479799999999997</v>
      </c>
      <c r="J90" s="155">
        <f t="shared" ref="J90:K93" si="10">H90+F90</f>
        <v>43.744599999999998</v>
      </c>
      <c r="K90" s="156">
        <f t="shared" si="10"/>
        <v>87.489199999999997</v>
      </c>
    </row>
    <row r="91" spans="1:11">
      <c r="A91" s="247" t="s">
        <v>339</v>
      </c>
      <c r="B91" s="205" t="s">
        <v>111</v>
      </c>
      <c r="C91" s="297" t="s">
        <v>110</v>
      </c>
      <c r="D91" s="142" t="s">
        <v>25</v>
      </c>
      <c r="E91" s="172">
        <v>4</v>
      </c>
      <c r="F91" s="155">
        <v>8.5400000000000004E-2</v>
      </c>
      <c r="G91" s="145">
        <f>F91*E91</f>
        <v>0.34160000000000001</v>
      </c>
      <c r="H91" s="155">
        <v>2.4230999999999998</v>
      </c>
      <c r="I91" s="145">
        <f>H91*E91</f>
        <v>9.6923999999999992</v>
      </c>
      <c r="J91" s="155">
        <f t="shared" si="10"/>
        <v>2.5084999999999997</v>
      </c>
      <c r="K91" s="156">
        <f t="shared" si="10"/>
        <v>10.033999999999999</v>
      </c>
    </row>
    <row r="92" spans="1:11" ht="20.399999999999999">
      <c r="A92" s="247" t="s">
        <v>338</v>
      </c>
      <c r="B92" s="205" t="s">
        <v>76</v>
      </c>
      <c r="C92" s="297" t="s">
        <v>75</v>
      </c>
      <c r="D92" s="142" t="s">
        <v>25</v>
      </c>
      <c r="E92" s="172">
        <v>2.4</v>
      </c>
      <c r="F92" s="155">
        <v>7.1364000000000001</v>
      </c>
      <c r="G92" s="145">
        <f>F92*E92</f>
        <v>17.127359999999999</v>
      </c>
      <c r="H92" s="155">
        <v>7.3574999999999999</v>
      </c>
      <c r="I92" s="145">
        <f>H92*E92</f>
        <v>17.657999999999998</v>
      </c>
      <c r="J92" s="155">
        <f t="shared" si="10"/>
        <v>14.4939</v>
      </c>
      <c r="K92" s="156">
        <f t="shared" si="10"/>
        <v>34.785359999999997</v>
      </c>
    </row>
    <row r="93" spans="1:11" ht="20.399999999999999">
      <c r="A93" s="247" t="s">
        <v>337</v>
      </c>
      <c r="B93" s="205" t="s">
        <v>102</v>
      </c>
      <c r="C93" s="297" t="s">
        <v>101</v>
      </c>
      <c r="D93" s="142" t="s">
        <v>25</v>
      </c>
      <c r="E93" s="172">
        <v>169.67</v>
      </c>
      <c r="F93" s="155">
        <v>8.6658000000000008</v>
      </c>
      <c r="G93" s="145">
        <f>F93*E93</f>
        <v>1470.326286</v>
      </c>
      <c r="H93" s="155">
        <v>7.3262999999999998</v>
      </c>
      <c r="I93" s="145">
        <f>H93*E93</f>
        <v>1243.0533209999999</v>
      </c>
      <c r="J93" s="155">
        <f t="shared" si="10"/>
        <v>15.992100000000001</v>
      </c>
      <c r="K93" s="156">
        <f t="shared" si="10"/>
        <v>2713.3796069999999</v>
      </c>
    </row>
    <row r="94" spans="1:11">
      <c r="A94" s="246" t="s">
        <v>336</v>
      </c>
      <c r="B94" s="204"/>
      <c r="C94" s="299" t="s">
        <v>73</v>
      </c>
      <c r="D94" s="168"/>
      <c r="E94" s="167"/>
      <c r="F94" s="169"/>
      <c r="G94" s="170">
        <f>G95</f>
        <v>5.99</v>
      </c>
      <c r="H94" s="169"/>
      <c r="I94" s="170">
        <f>I95</f>
        <v>5.8666</v>
      </c>
      <c r="J94" s="169"/>
      <c r="K94" s="171">
        <f>K95</f>
        <v>11.8566</v>
      </c>
    </row>
    <row r="95" spans="1:11">
      <c r="A95" s="247" t="s">
        <v>335</v>
      </c>
      <c r="B95" s="205" t="s">
        <v>71</v>
      </c>
      <c r="C95" s="297" t="s">
        <v>70</v>
      </c>
      <c r="D95" s="142" t="s">
        <v>56</v>
      </c>
      <c r="E95" s="172">
        <v>1</v>
      </c>
      <c r="F95" s="155">
        <v>5.99</v>
      </c>
      <c r="G95" s="145">
        <f>F95*E95</f>
        <v>5.99</v>
      </c>
      <c r="H95" s="155">
        <v>5.8666</v>
      </c>
      <c r="I95" s="145">
        <f>H95*E95</f>
        <v>5.8666</v>
      </c>
      <c r="J95" s="155">
        <f>H95+F95</f>
        <v>11.8566</v>
      </c>
      <c r="K95" s="156">
        <f>I95+G95</f>
        <v>11.8566</v>
      </c>
    </row>
    <row r="96" spans="1:11">
      <c r="A96" s="246" t="s">
        <v>334</v>
      </c>
      <c r="B96" s="204"/>
      <c r="C96" s="299" t="s">
        <v>68</v>
      </c>
      <c r="D96" s="168"/>
      <c r="E96" s="167"/>
      <c r="F96" s="169"/>
      <c r="G96" s="170">
        <f>G97+G98</f>
        <v>603.50400000000002</v>
      </c>
      <c r="H96" s="169"/>
      <c r="I96" s="170">
        <f>I97+I98</f>
        <v>92.327200000000005</v>
      </c>
      <c r="J96" s="169"/>
      <c r="K96" s="171">
        <f>K97+K98</f>
        <v>695.83119999999997</v>
      </c>
    </row>
    <row r="97" spans="1:11">
      <c r="A97" s="247" t="s">
        <v>333</v>
      </c>
      <c r="B97" s="205" t="s">
        <v>66</v>
      </c>
      <c r="C97" s="297" t="s">
        <v>65</v>
      </c>
      <c r="D97" s="142" t="s">
        <v>25</v>
      </c>
      <c r="E97" s="172">
        <v>4</v>
      </c>
      <c r="F97" s="155"/>
      <c r="G97" s="145">
        <f>F97*E97</f>
        <v>0</v>
      </c>
      <c r="H97" s="155">
        <v>1.8973</v>
      </c>
      <c r="I97" s="145">
        <f>H97*E97</f>
        <v>7.5891999999999999</v>
      </c>
      <c r="J97" s="155">
        <f>H97+F97</f>
        <v>1.8973</v>
      </c>
      <c r="K97" s="156">
        <f>I97+G97</f>
        <v>7.5891999999999999</v>
      </c>
    </row>
    <row r="98" spans="1:11" ht="30.6">
      <c r="A98" s="247" t="s">
        <v>332</v>
      </c>
      <c r="B98" s="205" t="s">
        <v>63</v>
      </c>
      <c r="C98" s="297" t="s">
        <v>62</v>
      </c>
      <c r="D98" s="142" t="s">
        <v>25</v>
      </c>
      <c r="E98" s="172">
        <v>4</v>
      </c>
      <c r="F98" s="155">
        <v>150.876</v>
      </c>
      <c r="G98" s="145">
        <f>F98*E98</f>
        <v>603.50400000000002</v>
      </c>
      <c r="H98" s="155">
        <v>21.1845</v>
      </c>
      <c r="I98" s="145">
        <f>H98*E98</f>
        <v>84.738</v>
      </c>
      <c r="J98" s="155">
        <f>H98+F98</f>
        <v>172.06049999999999</v>
      </c>
      <c r="K98" s="156">
        <f>I98+G98</f>
        <v>688.24199999999996</v>
      </c>
    </row>
    <row r="99" spans="1:11">
      <c r="A99" s="245" t="s">
        <v>331</v>
      </c>
      <c r="B99" s="203"/>
      <c r="C99" s="301" t="s">
        <v>330</v>
      </c>
      <c r="D99" s="163"/>
      <c r="E99" s="162"/>
      <c r="F99" s="164"/>
      <c r="G99" s="165">
        <f>G100+G103</f>
        <v>2374.526316</v>
      </c>
      <c r="H99" s="164"/>
      <c r="I99" s="165">
        <f>I100+I103</f>
        <v>2180.9026759999997</v>
      </c>
      <c r="J99" s="164"/>
      <c r="K99" s="166">
        <f>K100+K103</f>
        <v>4555.4289920000001</v>
      </c>
    </row>
    <row r="100" spans="1:11">
      <c r="A100" s="246" t="s">
        <v>329</v>
      </c>
      <c r="B100" s="204"/>
      <c r="C100" s="299" t="s">
        <v>82</v>
      </c>
      <c r="D100" s="168"/>
      <c r="E100" s="167"/>
      <c r="F100" s="169"/>
      <c r="G100" s="170">
        <f>G101+G102</f>
        <v>874.52631599999995</v>
      </c>
      <c r="H100" s="169"/>
      <c r="I100" s="170">
        <f>I101+I102</f>
        <v>980.90267599999993</v>
      </c>
      <c r="J100" s="169"/>
      <c r="K100" s="171">
        <f>K101+K102</f>
        <v>1855.4289920000001</v>
      </c>
    </row>
    <row r="101" spans="1:11">
      <c r="A101" s="247" t="s">
        <v>328</v>
      </c>
      <c r="B101" s="205" t="s">
        <v>80</v>
      </c>
      <c r="C101" s="297" t="s">
        <v>79</v>
      </c>
      <c r="D101" s="142" t="s">
        <v>78</v>
      </c>
      <c r="E101" s="172">
        <v>17</v>
      </c>
      <c r="F101" s="155">
        <v>16.0047</v>
      </c>
      <c r="G101" s="145">
        <f>F101*E101</f>
        <v>272.07990000000001</v>
      </c>
      <c r="H101" s="155">
        <v>27.739899999999999</v>
      </c>
      <c r="I101" s="145">
        <f>H101*E101</f>
        <v>471.57829999999996</v>
      </c>
      <c r="J101" s="155">
        <f>H101+F101</f>
        <v>43.744599999999998</v>
      </c>
      <c r="K101" s="156">
        <f>I101+G101</f>
        <v>743.65819999999997</v>
      </c>
    </row>
    <row r="102" spans="1:11" ht="20.399999999999999">
      <c r="A102" s="247" t="s">
        <v>327</v>
      </c>
      <c r="B102" s="205" t="s">
        <v>102</v>
      </c>
      <c r="C102" s="297" t="s">
        <v>101</v>
      </c>
      <c r="D102" s="142" t="s">
        <v>25</v>
      </c>
      <c r="E102" s="172">
        <v>69.52</v>
      </c>
      <c r="F102" s="155">
        <v>8.6658000000000008</v>
      </c>
      <c r="G102" s="145">
        <f>F102*E102</f>
        <v>602.446416</v>
      </c>
      <c r="H102" s="155">
        <v>7.3262999999999998</v>
      </c>
      <c r="I102" s="145">
        <f>H102*E102</f>
        <v>509.32437599999997</v>
      </c>
      <c r="J102" s="155">
        <f>H102+F102</f>
        <v>15.992100000000001</v>
      </c>
      <c r="K102" s="156">
        <f>I102+G102</f>
        <v>1111.770792</v>
      </c>
    </row>
    <row r="103" spans="1:11">
      <c r="A103" s="246" t="s">
        <v>326</v>
      </c>
      <c r="B103" s="204"/>
      <c r="C103" s="299" t="s">
        <v>325</v>
      </c>
      <c r="D103" s="168"/>
      <c r="E103" s="167"/>
      <c r="F103" s="169"/>
      <c r="G103" s="170">
        <f>G104</f>
        <v>1500</v>
      </c>
      <c r="H103" s="169"/>
      <c r="I103" s="170">
        <f>I104</f>
        <v>1200</v>
      </c>
      <c r="J103" s="169"/>
      <c r="K103" s="171">
        <f>K104</f>
        <v>2700</v>
      </c>
    </row>
    <row r="104" spans="1:11">
      <c r="A104" s="247" t="s">
        <v>324</v>
      </c>
      <c r="B104" s="205" t="s">
        <v>323</v>
      </c>
      <c r="C104" s="297" t="s">
        <v>322</v>
      </c>
      <c r="D104" s="142" t="s">
        <v>52</v>
      </c>
      <c r="E104" s="172">
        <v>1</v>
      </c>
      <c r="F104" s="155">
        <v>1500</v>
      </c>
      <c r="G104" s="145">
        <f>F104*E104</f>
        <v>1500</v>
      </c>
      <c r="H104" s="155">
        <v>1200</v>
      </c>
      <c r="I104" s="145">
        <f>H104*E104</f>
        <v>1200</v>
      </c>
      <c r="J104" s="155">
        <f>H104+F104</f>
        <v>2700</v>
      </c>
      <c r="K104" s="156">
        <f>I104+G104</f>
        <v>2700</v>
      </c>
    </row>
    <row r="105" spans="1:11">
      <c r="A105" s="245" t="s">
        <v>321</v>
      </c>
      <c r="B105" s="203"/>
      <c r="C105" s="301" t="s">
        <v>320</v>
      </c>
      <c r="D105" s="163"/>
      <c r="E105" s="162"/>
      <c r="F105" s="164"/>
      <c r="G105" s="165">
        <f>G106</f>
        <v>647.67881599999998</v>
      </c>
      <c r="H105" s="164"/>
      <c r="I105" s="165">
        <f>I106</f>
        <v>609.08832599999994</v>
      </c>
      <c r="J105" s="164"/>
      <c r="K105" s="166">
        <f>K106</f>
        <v>1256.7671419999999</v>
      </c>
    </row>
    <row r="106" spans="1:11">
      <c r="A106" s="246" t="s">
        <v>319</v>
      </c>
      <c r="B106" s="204"/>
      <c r="C106" s="299" t="s">
        <v>82</v>
      </c>
      <c r="D106" s="168"/>
      <c r="E106" s="167"/>
      <c r="F106" s="169"/>
      <c r="G106" s="170">
        <f>G107+G108+G109</f>
        <v>647.67881599999998</v>
      </c>
      <c r="H106" s="169"/>
      <c r="I106" s="170">
        <f>I107+I108+I109</f>
        <v>609.08832599999994</v>
      </c>
      <c r="J106" s="169"/>
      <c r="K106" s="171">
        <f>K107+K108+K109</f>
        <v>1256.7671419999999</v>
      </c>
    </row>
    <row r="107" spans="1:11">
      <c r="A107" s="247" t="s">
        <v>318</v>
      </c>
      <c r="B107" s="205" t="s">
        <v>80</v>
      </c>
      <c r="C107" s="297" t="s">
        <v>79</v>
      </c>
      <c r="D107" s="142" t="s">
        <v>78</v>
      </c>
      <c r="E107" s="172">
        <v>3</v>
      </c>
      <c r="F107" s="155">
        <v>16.0047</v>
      </c>
      <c r="G107" s="145">
        <f>F107*E107</f>
        <v>48.014099999999999</v>
      </c>
      <c r="H107" s="155">
        <v>27.739899999999999</v>
      </c>
      <c r="I107" s="145">
        <f>H107*E107</f>
        <v>83.219699999999989</v>
      </c>
      <c r="J107" s="155">
        <f t="shared" ref="J107:K109" si="11">H107+F107</f>
        <v>43.744599999999998</v>
      </c>
      <c r="K107" s="156">
        <f t="shared" si="11"/>
        <v>131.23379999999997</v>
      </c>
    </row>
    <row r="108" spans="1:11" ht="40.799999999999997">
      <c r="A108" s="247" t="s">
        <v>317</v>
      </c>
      <c r="B108" s="205" t="s">
        <v>275</v>
      </c>
      <c r="C108" s="297" t="s">
        <v>274</v>
      </c>
      <c r="D108" s="142" t="s">
        <v>25</v>
      </c>
      <c r="E108" s="172">
        <v>1</v>
      </c>
      <c r="F108" s="155">
        <v>18.8828</v>
      </c>
      <c r="G108" s="145">
        <f>F108*E108</f>
        <v>18.8828</v>
      </c>
      <c r="H108" s="155">
        <v>34.86</v>
      </c>
      <c r="I108" s="145">
        <f>H108*E108</f>
        <v>34.86</v>
      </c>
      <c r="J108" s="155">
        <f t="shared" si="11"/>
        <v>53.742800000000003</v>
      </c>
      <c r="K108" s="156">
        <f t="shared" si="11"/>
        <v>53.742800000000003</v>
      </c>
    </row>
    <row r="109" spans="1:11" ht="20.399999999999999">
      <c r="A109" s="247" t="s">
        <v>316</v>
      </c>
      <c r="B109" s="205" t="s">
        <v>102</v>
      </c>
      <c r="C109" s="297" t="s">
        <v>101</v>
      </c>
      <c r="D109" s="142" t="s">
        <v>25</v>
      </c>
      <c r="E109" s="172">
        <v>67.02</v>
      </c>
      <c r="F109" s="155">
        <v>8.6658000000000008</v>
      </c>
      <c r="G109" s="145">
        <f>F109*E109</f>
        <v>580.78191600000002</v>
      </c>
      <c r="H109" s="155">
        <v>7.3262999999999998</v>
      </c>
      <c r="I109" s="145">
        <f>H109*E109</f>
        <v>491.00862599999994</v>
      </c>
      <c r="J109" s="155">
        <f t="shared" si="11"/>
        <v>15.992100000000001</v>
      </c>
      <c r="K109" s="156">
        <f t="shared" si="11"/>
        <v>1071.790542</v>
      </c>
    </row>
    <row r="110" spans="1:11">
      <c r="A110" s="245" t="s">
        <v>315</v>
      </c>
      <c r="B110" s="203"/>
      <c r="C110" s="301" t="s">
        <v>314</v>
      </c>
      <c r="D110" s="163"/>
      <c r="E110" s="162"/>
      <c r="F110" s="164"/>
      <c r="G110" s="165">
        <f>G111</f>
        <v>945.29887200000007</v>
      </c>
      <c r="H110" s="164"/>
      <c r="I110" s="165">
        <f>I111</f>
        <v>1054.944792</v>
      </c>
      <c r="J110" s="164"/>
      <c r="K110" s="166">
        <f>K111</f>
        <v>2000.2436640000001</v>
      </c>
    </row>
    <row r="111" spans="1:11">
      <c r="A111" s="246" t="s">
        <v>313</v>
      </c>
      <c r="B111" s="204"/>
      <c r="C111" s="299" t="s">
        <v>82</v>
      </c>
      <c r="D111" s="168"/>
      <c r="E111" s="167"/>
      <c r="F111" s="169"/>
      <c r="G111" s="170">
        <f>G112+G113</f>
        <v>945.29887200000007</v>
      </c>
      <c r="H111" s="169"/>
      <c r="I111" s="170">
        <f>I112+I113</f>
        <v>1054.944792</v>
      </c>
      <c r="J111" s="169"/>
      <c r="K111" s="171">
        <f>K112+K113</f>
        <v>2000.2436640000001</v>
      </c>
    </row>
    <row r="112" spans="1:11">
      <c r="A112" s="247" t="s">
        <v>312</v>
      </c>
      <c r="B112" s="205" t="s">
        <v>80</v>
      </c>
      <c r="C112" s="297" t="s">
        <v>79</v>
      </c>
      <c r="D112" s="142" t="s">
        <v>78</v>
      </c>
      <c r="E112" s="172">
        <v>18</v>
      </c>
      <c r="F112" s="155">
        <v>16.0047</v>
      </c>
      <c r="G112" s="145">
        <f>F112*E112</f>
        <v>288.08460000000002</v>
      </c>
      <c r="H112" s="155">
        <v>27.739899999999999</v>
      </c>
      <c r="I112" s="145">
        <f>H112*E112</f>
        <v>499.31819999999999</v>
      </c>
      <c r="J112" s="155">
        <f>H112+F112</f>
        <v>43.744599999999998</v>
      </c>
      <c r="K112" s="156">
        <f>I112+G112</f>
        <v>787.40280000000007</v>
      </c>
    </row>
    <row r="113" spans="1:11" ht="20.399999999999999">
      <c r="A113" s="247" t="s">
        <v>311</v>
      </c>
      <c r="B113" s="205" t="s">
        <v>102</v>
      </c>
      <c r="C113" s="297" t="s">
        <v>101</v>
      </c>
      <c r="D113" s="142" t="s">
        <v>25</v>
      </c>
      <c r="E113" s="172">
        <v>75.84</v>
      </c>
      <c r="F113" s="155">
        <v>8.6658000000000008</v>
      </c>
      <c r="G113" s="145">
        <f>F113*E113</f>
        <v>657.21427200000005</v>
      </c>
      <c r="H113" s="155">
        <v>7.3262999999999998</v>
      </c>
      <c r="I113" s="145">
        <f>H113*E113</f>
        <v>555.62659199999996</v>
      </c>
      <c r="J113" s="155">
        <f>H113+F113</f>
        <v>15.992100000000001</v>
      </c>
      <c r="K113" s="156">
        <f>I113+G113</f>
        <v>1212.840864</v>
      </c>
    </row>
    <row r="114" spans="1:11">
      <c r="A114" s="245" t="s">
        <v>310</v>
      </c>
      <c r="B114" s="203"/>
      <c r="C114" s="301" t="s">
        <v>309</v>
      </c>
      <c r="D114" s="163"/>
      <c r="E114" s="162"/>
      <c r="F114" s="164"/>
      <c r="G114" s="165">
        <f>G115</f>
        <v>670.70055600000001</v>
      </c>
      <c r="H114" s="164"/>
      <c r="I114" s="165">
        <f>I115</f>
        <v>583.71312599999987</v>
      </c>
      <c r="J114" s="164"/>
      <c r="K114" s="166">
        <f>K115</f>
        <v>1254.4136819999999</v>
      </c>
    </row>
    <row r="115" spans="1:11">
      <c r="A115" s="246" t="s">
        <v>308</v>
      </c>
      <c r="B115" s="204"/>
      <c r="C115" s="299" t="s">
        <v>82</v>
      </c>
      <c r="D115" s="168"/>
      <c r="E115" s="167"/>
      <c r="F115" s="169"/>
      <c r="G115" s="170">
        <f>G116+G117</f>
        <v>670.70055600000001</v>
      </c>
      <c r="H115" s="169"/>
      <c r="I115" s="170">
        <f>I116+I117</f>
        <v>583.71312599999987</v>
      </c>
      <c r="J115" s="169"/>
      <c r="K115" s="171">
        <f>K116+K117</f>
        <v>1254.4136819999999</v>
      </c>
    </row>
    <row r="116" spans="1:11" ht="20.399999999999999">
      <c r="A116" s="247" t="s">
        <v>307</v>
      </c>
      <c r="B116" s="205" t="s">
        <v>76</v>
      </c>
      <c r="C116" s="297" t="s">
        <v>75</v>
      </c>
      <c r="D116" s="142" t="s">
        <v>25</v>
      </c>
      <c r="E116" s="172">
        <v>12.6</v>
      </c>
      <c r="F116" s="155">
        <v>7.1364000000000001</v>
      </c>
      <c r="G116" s="145">
        <f>F116*E116</f>
        <v>89.918639999999996</v>
      </c>
      <c r="H116" s="155">
        <v>7.3574999999999999</v>
      </c>
      <c r="I116" s="145">
        <f>H116*E116</f>
        <v>92.704499999999996</v>
      </c>
      <c r="J116" s="155">
        <f>H116+F116</f>
        <v>14.4939</v>
      </c>
      <c r="K116" s="156">
        <f>I116+G116</f>
        <v>182.62313999999998</v>
      </c>
    </row>
    <row r="117" spans="1:11" ht="20.399999999999999">
      <c r="A117" s="247" t="s">
        <v>306</v>
      </c>
      <c r="B117" s="205" t="s">
        <v>102</v>
      </c>
      <c r="C117" s="297" t="s">
        <v>101</v>
      </c>
      <c r="D117" s="142" t="s">
        <v>25</v>
      </c>
      <c r="E117" s="172">
        <v>67.02</v>
      </c>
      <c r="F117" s="155">
        <v>8.6658000000000008</v>
      </c>
      <c r="G117" s="145">
        <f>F117*E117</f>
        <v>580.78191600000002</v>
      </c>
      <c r="H117" s="155">
        <v>7.3262999999999998</v>
      </c>
      <c r="I117" s="145">
        <f>H117*E117</f>
        <v>491.00862599999994</v>
      </c>
      <c r="J117" s="155">
        <f>H117+F117</f>
        <v>15.992100000000001</v>
      </c>
      <c r="K117" s="156">
        <f>I117+G117</f>
        <v>1071.790542</v>
      </c>
    </row>
    <row r="118" spans="1:11">
      <c r="A118" s="245" t="s">
        <v>305</v>
      </c>
      <c r="B118" s="203"/>
      <c r="C118" s="301" t="s">
        <v>304</v>
      </c>
      <c r="D118" s="163"/>
      <c r="E118" s="162"/>
      <c r="F118" s="164"/>
      <c r="G118" s="165">
        <f>G119</f>
        <v>1063.755228</v>
      </c>
      <c r="H118" s="164"/>
      <c r="I118" s="165">
        <f>I119</f>
        <v>1149.2227357199999</v>
      </c>
      <c r="J118" s="164"/>
      <c r="K118" s="166">
        <f>K119</f>
        <v>2212.9779637199999</v>
      </c>
    </row>
    <row r="119" spans="1:11">
      <c r="A119" s="246" t="s">
        <v>303</v>
      </c>
      <c r="B119" s="204"/>
      <c r="C119" s="299" t="s">
        <v>82</v>
      </c>
      <c r="D119" s="168"/>
      <c r="E119" s="167"/>
      <c r="F119" s="169"/>
      <c r="G119" s="170">
        <f>G120+G121+G122+G123+G124+G125</f>
        <v>1063.755228</v>
      </c>
      <c r="H119" s="169"/>
      <c r="I119" s="170">
        <f>I120+I121+I122+I123+I124+I125</f>
        <v>1149.2227357199999</v>
      </c>
      <c r="J119" s="169"/>
      <c r="K119" s="171">
        <f>K120+K121+K122+K123+K124+K125</f>
        <v>2212.9779637199999</v>
      </c>
    </row>
    <row r="120" spans="1:11">
      <c r="A120" s="247" t="s">
        <v>302</v>
      </c>
      <c r="B120" s="205">
        <v>80009</v>
      </c>
      <c r="C120" s="297" t="s">
        <v>79</v>
      </c>
      <c r="D120" s="142" t="s">
        <v>78</v>
      </c>
      <c r="E120" s="172">
        <v>5</v>
      </c>
      <c r="F120" s="155">
        <v>16.0047</v>
      </c>
      <c r="G120" s="145">
        <f t="shared" ref="G120:G125" si="12">F120*E120</f>
        <v>80.023499999999999</v>
      </c>
      <c r="H120" s="155">
        <v>27.739899999999999</v>
      </c>
      <c r="I120" s="145">
        <f t="shared" ref="I120:I125" si="13">H120*E120</f>
        <v>138.6995</v>
      </c>
      <c r="J120" s="155">
        <f t="shared" ref="J120:K125" si="14">H120+F120</f>
        <v>43.744599999999998</v>
      </c>
      <c r="K120" s="156">
        <f t="shared" si="14"/>
        <v>218.72300000000001</v>
      </c>
    </row>
    <row r="121" spans="1:11" ht="20.399999999999999">
      <c r="A121" s="247" t="s">
        <v>301</v>
      </c>
      <c r="B121" s="205" t="s">
        <v>281</v>
      </c>
      <c r="C121" s="297" t="s">
        <v>280</v>
      </c>
      <c r="D121" s="142" t="s">
        <v>279</v>
      </c>
      <c r="E121" s="172">
        <v>2.3599999999999999E-2</v>
      </c>
      <c r="F121" s="155"/>
      <c r="G121" s="145">
        <f t="shared" si="12"/>
        <v>0</v>
      </c>
      <c r="H121" s="155">
        <v>57.002699999999997</v>
      </c>
      <c r="I121" s="145">
        <f t="shared" si="13"/>
        <v>1.3452637199999999</v>
      </c>
      <c r="J121" s="155">
        <f t="shared" si="14"/>
        <v>57.002699999999997</v>
      </c>
      <c r="K121" s="156">
        <f t="shared" si="14"/>
        <v>1.3452637199999999</v>
      </c>
    </row>
    <row r="122" spans="1:11" ht="20.399999999999999">
      <c r="A122" s="247" t="s">
        <v>300</v>
      </c>
      <c r="B122" s="205" t="s">
        <v>76</v>
      </c>
      <c r="C122" s="297" t="s">
        <v>75</v>
      </c>
      <c r="D122" s="142" t="s">
        <v>25</v>
      </c>
      <c r="E122" s="172">
        <v>27</v>
      </c>
      <c r="F122" s="155">
        <v>7.1364000000000001</v>
      </c>
      <c r="G122" s="145">
        <f t="shared" si="12"/>
        <v>192.68280000000001</v>
      </c>
      <c r="H122" s="155">
        <v>7.3574999999999999</v>
      </c>
      <c r="I122" s="145">
        <f t="shared" si="13"/>
        <v>198.6525</v>
      </c>
      <c r="J122" s="155">
        <f t="shared" si="14"/>
        <v>14.4939</v>
      </c>
      <c r="K122" s="156">
        <f t="shared" si="14"/>
        <v>391.33530000000002</v>
      </c>
    </row>
    <row r="123" spans="1:11" ht="20.399999999999999">
      <c r="A123" s="247" t="s">
        <v>299</v>
      </c>
      <c r="B123" s="205" t="s">
        <v>102</v>
      </c>
      <c r="C123" s="297" t="s">
        <v>101</v>
      </c>
      <c r="D123" s="142" t="s">
        <v>25</v>
      </c>
      <c r="E123" s="172">
        <v>75.84</v>
      </c>
      <c r="F123" s="155">
        <v>8.6658000000000008</v>
      </c>
      <c r="G123" s="145">
        <f t="shared" si="12"/>
        <v>657.21427200000005</v>
      </c>
      <c r="H123" s="155">
        <v>7.3262999999999998</v>
      </c>
      <c r="I123" s="145">
        <f t="shared" si="13"/>
        <v>555.62659199999996</v>
      </c>
      <c r="J123" s="155">
        <f t="shared" si="14"/>
        <v>15.992100000000001</v>
      </c>
      <c r="K123" s="156">
        <f t="shared" si="14"/>
        <v>1212.840864</v>
      </c>
    </row>
    <row r="124" spans="1:11" ht="40.799999999999997">
      <c r="A124" s="247" t="s">
        <v>298</v>
      </c>
      <c r="B124" s="205" t="s">
        <v>275</v>
      </c>
      <c r="C124" s="297" t="s">
        <v>274</v>
      </c>
      <c r="D124" s="142" t="s">
        <v>25</v>
      </c>
      <c r="E124" s="172">
        <v>4.72</v>
      </c>
      <c r="F124" s="155">
        <v>18.8828</v>
      </c>
      <c r="G124" s="145">
        <f t="shared" si="12"/>
        <v>89.126815999999991</v>
      </c>
      <c r="H124" s="155">
        <v>34.86</v>
      </c>
      <c r="I124" s="145">
        <f t="shared" si="13"/>
        <v>164.53919999999999</v>
      </c>
      <c r="J124" s="155">
        <f t="shared" si="14"/>
        <v>53.742800000000003</v>
      </c>
      <c r="K124" s="156">
        <f t="shared" si="14"/>
        <v>253.66601599999998</v>
      </c>
    </row>
    <row r="125" spans="1:11" ht="20.399999999999999">
      <c r="A125" s="247" t="s">
        <v>297</v>
      </c>
      <c r="B125" s="205" t="s">
        <v>272</v>
      </c>
      <c r="C125" s="297" t="s">
        <v>271</v>
      </c>
      <c r="D125" s="142" t="s">
        <v>25</v>
      </c>
      <c r="E125" s="172">
        <v>4.72</v>
      </c>
      <c r="F125" s="155">
        <v>9.4719999999999995</v>
      </c>
      <c r="G125" s="145">
        <f t="shared" si="12"/>
        <v>44.707839999999997</v>
      </c>
      <c r="H125" s="155">
        <v>19.143999999999998</v>
      </c>
      <c r="I125" s="145">
        <f t="shared" si="13"/>
        <v>90.359679999999983</v>
      </c>
      <c r="J125" s="155">
        <f t="shared" si="14"/>
        <v>28.616</v>
      </c>
      <c r="K125" s="156">
        <f t="shared" si="14"/>
        <v>135.06751999999997</v>
      </c>
    </row>
    <row r="126" spans="1:11">
      <c r="A126" s="245" t="s">
        <v>296</v>
      </c>
      <c r="B126" s="203"/>
      <c r="C126" s="301" t="s">
        <v>295</v>
      </c>
      <c r="D126" s="163"/>
      <c r="E126" s="162"/>
      <c r="F126" s="164"/>
      <c r="G126" s="165">
        <f>G127</f>
        <v>568.72610400000008</v>
      </c>
      <c r="H126" s="164"/>
      <c r="I126" s="165">
        <f>I127</f>
        <v>623.64788599999997</v>
      </c>
      <c r="J126" s="164"/>
      <c r="K126" s="166">
        <f>K127</f>
        <v>1192.37399</v>
      </c>
    </row>
    <row r="127" spans="1:11">
      <c r="A127" s="246" t="s">
        <v>294</v>
      </c>
      <c r="B127" s="204"/>
      <c r="C127" s="299" t="s">
        <v>82</v>
      </c>
      <c r="D127" s="168"/>
      <c r="E127" s="167"/>
      <c r="F127" s="169"/>
      <c r="G127" s="170">
        <f>G128+G129+G130</f>
        <v>568.72610400000008</v>
      </c>
      <c r="H127" s="169"/>
      <c r="I127" s="170">
        <f>I128+I129+I130</f>
        <v>623.64788599999997</v>
      </c>
      <c r="J127" s="169"/>
      <c r="K127" s="171">
        <f>K128+K129+K130</f>
        <v>1192.37399</v>
      </c>
    </row>
    <row r="128" spans="1:11" ht="20.399999999999999">
      <c r="A128" s="247" t="s">
        <v>293</v>
      </c>
      <c r="B128" s="205" t="s">
        <v>76</v>
      </c>
      <c r="C128" s="297" t="s">
        <v>75</v>
      </c>
      <c r="D128" s="142" t="s">
        <v>25</v>
      </c>
      <c r="E128" s="172">
        <v>22.02</v>
      </c>
      <c r="F128" s="155">
        <v>7.1364000000000001</v>
      </c>
      <c r="G128" s="145">
        <f>F128*E128</f>
        <v>157.143528</v>
      </c>
      <c r="H128" s="155">
        <v>7.3574999999999999</v>
      </c>
      <c r="I128" s="145">
        <f>H128*E128</f>
        <v>162.01214999999999</v>
      </c>
      <c r="J128" s="155">
        <f t="shared" ref="J128:K130" si="15">H128+F128</f>
        <v>14.4939</v>
      </c>
      <c r="K128" s="156">
        <f t="shared" si="15"/>
        <v>319.15567799999997</v>
      </c>
    </row>
    <row r="129" spans="1:11" ht="20.399999999999999">
      <c r="A129" s="247" t="s">
        <v>292</v>
      </c>
      <c r="B129" s="205" t="s">
        <v>102</v>
      </c>
      <c r="C129" s="297" t="s">
        <v>101</v>
      </c>
      <c r="D129" s="142" t="s">
        <v>25</v>
      </c>
      <c r="E129" s="172">
        <v>32.72</v>
      </c>
      <c r="F129" s="155">
        <v>8.6658000000000008</v>
      </c>
      <c r="G129" s="145">
        <f>F129*E129</f>
        <v>283.54497600000002</v>
      </c>
      <c r="H129" s="155">
        <v>7.3262999999999998</v>
      </c>
      <c r="I129" s="145">
        <f>H129*E129</f>
        <v>239.71653599999999</v>
      </c>
      <c r="J129" s="155">
        <f t="shared" si="15"/>
        <v>15.992100000000001</v>
      </c>
      <c r="K129" s="156">
        <f t="shared" si="15"/>
        <v>523.26151200000004</v>
      </c>
    </row>
    <row r="130" spans="1:11">
      <c r="A130" s="247" t="s">
        <v>291</v>
      </c>
      <c r="B130" s="205">
        <v>80009</v>
      </c>
      <c r="C130" s="297" t="s">
        <v>79</v>
      </c>
      <c r="D130" s="142" t="s">
        <v>78</v>
      </c>
      <c r="E130" s="172">
        <v>8</v>
      </c>
      <c r="F130" s="155">
        <v>16.0047</v>
      </c>
      <c r="G130" s="145">
        <f>F130*E130</f>
        <v>128.0376</v>
      </c>
      <c r="H130" s="155">
        <v>27.739899999999999</v>
      </c>
      <c r="I130" s="145">
        <f>H130*E130</f>
        <v>221.91919999999999</v>
      </c>
      <c r="J130" s="155">
        <f t="shared" si="15"/>
        <v>43.744599999999998</v>
      </c>
      <c r="K130" s="156">
        <f t="shared" si="15"/>
        <v>349.95679999999999</v>
      </c>
    </row>
    <row r="131" spans="1:11">
      <c r="A131" s="245" t="s">
        <v>290</v>
      </c>
      <c r="B131" s="203"/>
      <c r="C131" s="301" t="s">
        <v>289</v>
      </c>
      <c r="D131" s="163"/>
      <c r="E131" s="162"/>
      <c r="F131" s="164"/>
      <c r="G131" s="165">
        <f>G132</f>
        <v>96</v>
      </c>
      <c r="H131" s="164"/>
      <c r="I131" s="165">
        <f>I132</f>
        <v>166.44</v>
      </c>
      <c r="J131" s="164"/>
      <c r="K131" s="166">
        <f>K132</f>
        <v>262.44</v>
      </c>
    </row>
    <row r="132" spans="1:11">
      <c r="A132" s="246" t="s">
        <v>288</v>
      </c>
      <c r="B132" s="204"/>
      <c r="C132" s="299" t="s">
        <v>82</v>
      </c>
      <c r="D132" s="168"/>
      <c r="E132" s="167"/>
      <c r="F132" s="169"/>
      <c r="G132" s="170">
        <f>G133</f>
        <v>96</v>
      </c>
      <c r="H132" s="169"/>
      <c r="I132" s="170">
        <f>I133</f>
        <v>166.44</v>
      </c>
      <c r="J132" s="169"/>
      <c r="K132" s="171">
        <f>K133</f>
        <v>262.44</v>
      </c>
    </row>
    <row r="133" spans="1:11">
      <c r="A133" s="247" t="s">
        <v>287</v>
      </c>
      <c r="B133" s="205" t="s">
        <v>80</v>
      </c>
      <c r="C133" s="297" t="s">
        <v>79</v>
      </c>
      <c r="D133" s="142" t="s">
        <v>78</v>
      </c>
      <c r="E133" s="172">
        <v>6</v>
      </c>
      <c r="F133" s="155">
        <v>16</v>
      </c>
      <c r="G133" s="145">
        <f>F133*E133</f>
        <v>96</v>
      </c>
      <c r="H133" s="155">
        <v>27.74</v>
      </c>
      <c r="I133" s="145">
        <f>H133*E133</f>
        <v>166.44</v>
      </c>
      <c r="J133" s="155">
        <f>H133+F133</f>
        <v>43.739999999999995</v>
      </c>
      <c r="K133" s="156">
        <f>I133+G133</f>
        <v>262.44</v>
      </c>
    </row>
    <row r="134" spans="1:11">
      <c r="A134" s="245" t="s">
        <v>286</v>
      </c>
      <c r="B134" s="203"/>
      <c r="C134" s="301" t="s">
        <v>285</v>
      </c>
      <c r="D134" s="163"/>
      <c r="E134" s="162"/>
      <c r="F134" s="164"/>
      <c r="G134" s="165">
        <f>G135</f>
        <v>874.08233400000006</v>
      </c>
      <c r="H134" s="164"/>
      <c r="I134" s="165">
        <f>I135</f>
        <v>1174.3479814999998</v>
      </c>
      <c r="J134" s="164"/>
      <c r="K134" s="166">
        <f>K135</f>
        <v>2048.4303154999998</v>
      </c>
    </row>
    <row r="135" spans="1:11">
      <c r="A135" s="246" t="s">
        <v>284</v>
      </c>
      <c r="B135" s="204"/>
      <c r="C135" s="299" t="s">
        <v>82</v>
      </c>
      <c r="D135" s="168"/>
      <c r="E135" s="167"/>
      <c r="F135" s="169"/>
      <c r="G135" s="170">
        <f>G136+G137+G138+G139+G140+G141</f>
        <v>874.08233400000006</v>
      </c>
      <c r="H135" s="169"/>
      <c r="I135" s="170">
        <f>I136+I137+I138+I139+I140+I141</f>
        <v>1174.3479814999998</v>
      </c>
      <c r="J135" s="169"/>
      <c r="K135" s="171">
        <f>K136+K137+K138+K139+K140+K141</f>
        <v>2048.4303154999998</v>
      </c>
    </row>
    <row r="136" spans="1:11">
      <c r="A136" s="247" t="s">
        <v>283</v>
      </c>
      <c r="B136" s="205" t="s">
        <v>80</v>
      </c>
      <c r="C136" s="297" t="s">
        <v>79</v>
      </c>
      <c r="D136" s="142" t="s">
        <v>78</v>
      </c>
      <c r="E136" s="172">
        <v>6</v>
      </c>
      <c r="F136" s="155">
        <v>16.0047</v>
      </c>
      <c r="G136" s="145">
        <f t="shared" ref="G136:G141" si="16">F136*E136</f>
        <v>96.028199999999998</v>
      </c>
      <c r="H136" s="155">
        <v>27.739899999999999</v>
      </c>
      <c r="I136" s="145">
        <f t="shared" ref="I136:I141" si="17">H136*E136</f>
        <v>166.43939999999998</v>
      </c>
      <c r="J136" s="155">
        <f t="shared" ref="J136:K141" si="18">H136+F136</f>
        <v>43.744599999999998</v>
      </c>
      <c r="K136" s="156">
        <f t="shared" si="18"/>
        <v>262.46759999999995</v>
      </c>
    </row>
    <row r="137" spans="1:11" ht="20.399999999999999">
      <c r="A137" s="247" t="s">
        <v>282</v>
      </c>
      <c r="B137" s="205" t="s">
        <v>281</v>
      </c>
      <c r="C137" s="297" t="s">
        <v>280</v>
      </c>
      <c r="D137" s="142" t="s">
        <v>279</v>
      </c>
      <c r="E137" s="172">
        <v>0.47499999999999998</v>
      </c>
      <c r="F137" s="155"/>
      <c r="G137" s="145">
        <f t="shared" si="16"/>
        <v>0</v>
      </c>
      <c r="H137" s="155">
        <v>57.002699999999997</v>
      </c>
      <c r="I137" s="145">
        <f t="shared" si="17"/>
        <v>27.076282499999998</v>
      </c>
      <c r="J137" s="155">
        <f t="shared" si="18"/>
        <v>57.002699999999997</v>
      </c>
      <c r="K137" s="156">
        <f t="shared" si="18"/>
        <v>27.076282499999998</v>
      </c>
    </row>
    <row r="138" spans="1:11" ht="20.399999999999999">
      <c r="A138" s="247" t="s">
        <v>278</v>
      </c>
      <c r="B138" s="205" t="s">
        <v>76</v>
      </c>
      <c r="C138" s="297" t="s">
        <v>75</v>
      </c>
      <c r="D138" s="142" t="s">
        <v>25</v>
      </c>
      <c r="E138" s="172">
        <v>28.5</v>
      </c>
      <c r="F138" s="155">
        <v>7.1364000000000001</v>
      </c>
      <c r="G138" s="145">
        <f t="shared" si="16"/>
        <v>203.38740000000001</v>
      </c>
      <c r="H138" s="155">
        <v>7.3574999999999999</v>
      </c>
      <c r="I138" s="145">
        <f t="shared" si="17"/>
        <v>209.68875</v>
      </c>
      <c r="J138" s="155">
        <f t="shared" si="18"/>
        <v>14.4939</v>
      </c>
      <c r="K138" s="156">
        <f t="shared" si="18"/>
        <v>413.07614999999998</v>
      </c>
    </row>
    <row r="139" spans="1:11" ht="20.399999999999999">
      <c r="A139" s="247" t="s">
        <v>277</v>
      </c>
      <c r="B139" s="205" t="s">
        <v>102</v>
      </c>
      <c r="C139" s="297" t="s">
        <v>101</v>
      </c>
      <c r="D139" s="142" t="s">
        <v>25</v>
      </c>
      <c r="E139" s="172">
        <v>35.229999999999997</v>
      </c>
      <c r="F139" s="155">
        <v>8.6658000000000008</v>
      </c>
      <c r="G139" s="145">
        <f t="shared" si="16"/>
        <v>305.296134</v>
      </c>
      <c r="H139" s="155">
        <v>7.3262999999999998</v>
      </c>
      <c r="I139" s="145">
        <f t="shared" si="17"/>
        <v>258.105549</v>
      </c>
      <c r="J139" s="155">
        <f t="shared" si="18"/>
        <v>15.992100000000001</v>
      </c>
      <c r="K139" s="156">
        <f t="shared" si="18"/>
        <v>563.40168300000005</v>
      </c>
    </row>
    <row r="140" spans="1:11" ht="40.799999999999997">
      <c r="A140" s="247" t="s">
        <v>276</v>
      </c>
      <c r="B140" s="205" t="s">
        <v>275</v>
      </c>
      <c r="C140" s="297" t="s">
        <v>274</v>
      </c>
      <c r="D140" s="142" t="s">
        <v>25</v>
      </c>
      <c r="E140" s="172">
        <v>9.5</v>
      </c>
      <c r="F140" s="155">
        <v>18.8828</v>
      </c>
      <c r="G140" s="145">
        <f t="shared" si="16"/>
        <v>179.38659999999999</v>
      </c>
      <c r="H140" s="155">
        <v>34.86</v>
      </c>
      <c r="I140" s="145">
        <f t="shared" si="17"/>
        <v>331.17</v>
      </c>
      <c r="J140" s="155">
        <f t="shared" si="18"/>
        <v>53.742800000000003</v>
      </c>
      <c r="K140" s="156">
        <f t="shared" si="18"/>
        <v>510.5566</v>
      </c>
    </row>
    <row r="141" spans="1:11" ht="20.399999999999999">
      <c r="A141" s="247" t="s">
        <v>273</v>
      </c>
      <c r="B141" s="205" t="s">
        <v>272</v>
      </c>
      <c r="C141" s="297" t="s">
        <v>271</v>
      </c>
      <c r="D141" s="142" t="s">
        <v>25</v>
      </c>
      <c r="E141" s="172">
        <v>9.5</v>
      </c>
      <c r="F141" s="155">
        <v>9.4719999999999995</v>
      </c>
      <c r="G141" s="145">
        <f t="shared" si="16"/>
        <v>89.983999999999995</v>
      </c>
      <c r="H141" s="155">
        <v>19.143999999999998</v>
      </c>
      <c r="I141" s="145">
        <f t="shared" si="17"/>
        <v>181.86799999999999</v>
      </c>
      <c r="J141" s="155">
        <f t="shared" si="18"/>
        <v>28.616</v>
      </c>
      <c r="K141" s="156">
        <f t="shared" si="18"/>
        <v>271.85199999999998</v>
      </c>
    </row>
    <row r="142" spans="1:11">
      <c r="A142" s="245" t="s">
        <v>270</v>
      </c>
      <c r="B142" s="203"/>
      <c r="C142" s="301" t="s">
        <v>269</v>
      </c>
      <c r="D142" s="163"/>
      <c r="E142" s="162"/>
      <c r="F142" s="164"/>
      <c r="G142" s="165">
        <f>G143+G147</f>
        <v>2997.5825880000002</v>
      </c>
      <c r="H142" s="164"/>
      <c r="I142" s="165">
        <f>I143+I147</f>
        <v>985.09473000000003</v>
      </c>
      <c r="J142" s="164"/>
      <c r="K142" s="166">
        <f>K143+K147</f>
        <v>3982.6773180000005</v>
      </c>
    </row>
    <row r="143" spans="1:11">
      <c r="A143" s="246" t="s">
        <v>268</v>
      </c>
      <c r="B143" s="204"/>
      <c r="C143" s="299" t="s">
        <v>82</v>
      </c>
      <c r="D143" s="168"/>
      <c r="E143" s="167"/>
      <c r="F143" s="169"/>
      <c r="G143" s="170">
        <f>G144+G145+G146</f>
        <v>607.70674800000006</v>
      </c>
      <c r="H143" s="169"/>
      <c r="I143" s="170">
        <f>I144+I145+I146</f>
        <v>619.479018</v>
      </c>
      <c r="J143" s="169"/>
      <c r="K143" s="171">
        <f>K144+K145+K146</f>
        <v>1227.1857660000001</v>
      </c>
    </row>
    <row r="144" spans="1:11">
      <c r="A144" s="247" t="s">
        <v>267</v>
      </c>
      <c r="B144" s="205" t="s">
        <v>111</v>
      </c>
      <c r="C144" s="297" t="s">
        <v>110</v>
      </c>
      <c r="D144" s="142" t="s">
        <v>25</v>
      </c>
      <c r="E144" s="172">
        <v>8.6999999999999993</v>
      </c>
      <c r="F144" s="155">
        <v>8.5400000000000004E-2</v>
      </c>
      <c r="G144" s="145">
        <f>F144*E144</f>
        <v>0.74297999999999997</v>
      </c>
      <c r="H144" s="155">
        <v>2.4230999999999998</v>
      </c>
      <c r="I144" s="145">
        <f>H144*E144</f>
        <v>21.080969999999997</v>
      </c>
      <c r="J144" s="155">
        <f t="shared" ref="J144:K146" si="19">H144+F144</f>
        <v>2.5084999999999997</v>
      </c>
      <c r="K144" s="156">
        <f t="shared" si="19"/>
        <v>21.823949999999996</v>
      </c>
    </row>
    <row r="145" spans="1:11" ht="20.399999999999999">
      <c r="A145" s="247" t="s">
        <v>266</v>
      </c>
      <c r="B145" s="205" t="s">
        <v>102</v>
      </c>
      <c r="C145" s="297" t="s">
        <v>101</v>
      </c>
      <c r="D145" s="142" t="s">
        <v>25</v>
      </c>
      <c r="E145" s="172">
        <v>58.96</v>
      </c>
      <c r="F145" s="155">
        <v>8.6658000000000008</v>
      </c>
      <c r="G145" s="145">
        <f>F145*E145</f>
        <v>510.93556800000005</v>
      </c>
      <c r="H145" s="155">
        <v>7.3262999999999998</v>
      </c>
      <c r="I145" s="145">
        <f>H145*E145</f>
        <v>431.95864799999998</v>
      </c>
      <c r="J145" s="155">
        <f t="shared" si="19"/>
        <v>15.992100000000001</v>
      </c>
      <c r="K145" s="156">
        <f t="shared" si="19"/>
        <v>942.89421600000003</v>
      </c>
    </row>
    <row r="146" spans="1:11">
      <c r="A146" s="247" t="s">
        <v>265</v>
      </c>
      <c r="B146" s="205" t="s">
        <v>80</v>
      </c>
      <c r="C146" s="297" t="s">
        <v>79</v>
      </c>
      <c r="D146" s="142" t="s">
        <v>78</v>
      </c>
      <c r="E146" s="172">
        <v>6</v>
      </c>
      <c r="F146" s="155">
        <v>16.0047</v>
      </c>
      <c r="G146" s="145">
        <f>F146*E146</f>
        <v>96.028199999999998</v>
      </c>
      <c r="H146" s="155">
        <v>27.739899999999999</v>
      </c>
      <c r="I146" s="145">
        <f>H146*E146</f>
        <v>166.43939999999998</v>
      </c>
      <c r="J146" s="155">
        <f t="shared" si="19"/>
        <v>43.744599999999998</v>
      </c>
      <c r="K146" s="156">
        <f t="shared" si="19"/>
        <v>262.46759999999995</v>
      </c>
    </row>
    <row r="147" spans="1:11">
      <c r="A147" s="246" t="s">
        <v>264</v>
      </c>
      <c r="B147" s="204"/>
      <c r="C147" s="299" t="s">
        <v>68</v>
      </c>
      <c r="D147" s="168"/>
      <c r="E147" s="167"/>
      <c r="F147" s="169"/>
      <c r="G147" s="170">
        <f>G148+G149</f>
        <v>2389.8758400000002</v>
      </c>
      <c r="H147" s="169"/>
      <c r="I147" s="170">
        <f>I148+I149</f>
        <v>365.61571199999997</v>
      </c>
      <c r="J147" s="169"/>
      <c r="K147" s="171">
        <f>K148+K149</f>
        <v>2755.4915520000004</v>
      </c>
    </row>
    <row r="148" spans="1:11">
      <c r="A148" s="247" t="s">
        <v>263</v>
      </c>
      <c r="B148" s="205">
        <v>80013</v>
      </c>
      <c r="C148" s="297" t="s">
        <v>65</v>
      </c>
      <c r="D148" s="142" t="s">
        <v>25</v>
      </c>
      <c r="E148" s="172">
        <v>15.84</v>
      </c>
      <c r="F148" s="155"/>
      <c r="G148" s="145">
        <f>F148*E148</f>
        <v>0</v>
      </c>
      <c r="H148" s="155">
        <v>1.8973</v>
      </c>
      <c r="I148" s="145">
        <f>H148*E148</f>
        <v>30.053232000000001</v>
      </c>
      <c r="J148" s="155">
        <f>H148+F148</f>
        <v>1.8973</v>
      </c>
      <c r="K148" s="156">
        <f>I148+G148</f>
        <v>30.053232000000001</v>
      </c>
    </row>
    <row r="149" spans="1:11" ht="30.6">
      <c r="A149" s="247" t="s">
        <v>262</v>
      </c>
      <c r="B149" s="205" t="s">
        <v>63</v>
      </c>
      <c r="C149" s="297" t="s">
        <v>62</v>
      </c>
      <c r="D149" s="142" t="s">
        <v>25</v>
      </c>
      <c r="E149" s="172">
        <v>15.84</v>
      </c>
      <c r="F149" s="155">
        <v>150.876</v>
      </c>
      <c r="G149" s="145">
        <f>F149*E149</f>
        <v>2389.8758400000002</v>
      </c>
      <c r="H149" s="155">
        <v>21.1845</v>
      </c>
      <c r="I149" s="145">
        <f>H149*E149</f>
        <v>335.56247999999999</v>
      </c>
      <c r="J149" s="155">
        <f>H149+F149</f>
        <v>172.06049999999999</v>
      </c>
      <c r="K149" s="156">
        <f>I149+G149</f>
        <v>2725.4383200000002</v>
      </c>
    </row>
    <row r="150" spans="1:11">
      <c r="A150" s="245" t="s">
        <v>261</v>
      </c>
      <c r="B150" s="203"/>
      <c r="C150" s="301" t="s">
        <v>260</v>
      </c>
      <c r="D150" s="163"/>
      <c r="E150" s="162"/>
      <c r="F150" s="164"/>
      <c r="G150" s="165">
        <f>G151</f>
        <v>60</v>
      </c>
      <c r="H150" s="164"/>
      <c r="I150" s="165">
        <f>I151</f>
        <v>0</v>
      </c>
      <c r="J150" s="164"/>
      <c r="K150" s="166">
        <f>K151</f>
        <v>60</v>
      </c>
    </row>
    <row r="151" spans="1:11">
      <c r="A151" s="246" t="s">
        <v>259</v>
      </c>
      <c r="B151" s="204"/>
      <c r="C151" s="299" t="s">
        <v>258</v>
      </c>
      <c r="D151" s="168"/>
      <c r="E151" s="167"/>
      <c r="F151" s="169"/>
      <c r="G151" s="170">
        <f>G152</f>
        <v>60</v>
      </c>
      <c r="H151" s="169"/>
      <c r="I151" s="170">
        <f>I152</f>
        <v>0</v>
      </c>
      <c r="J151" s="169"/>
      <c r="K151" s="171">
        <f>K152</f>
        <v>60</v>
      </c>
    </row>
    <row r="152" spans="1:11">
      <c r="A152" s="247" t="s">
        <v>257</v>
      </c>
      <c r="B152" s="205" t="s">
        <v>256</v>
      </c>
      <c r="C152" s="297" t="s">
        <v>255</v>
      </c>
      <c r="D152" s="142" t="s">
        <v>52</v>
      </c>
      <c r="E152" s="172">
        <v>1</v>
      </c>
      <c r="F152" s="155">
        <v>60</v>
      </c>
      <c r="G152" s="145">
        <f>F152*E152</f>
        <v>60</v>
      </c>
      <c r="H152" s="155"/>
      <c r="I152" s="145">
        <f>H152*E152</f>
        <v>0</v>
      </c>
      <c r="J152" s="155">
        <f>H152+F152</f>
        <v>60</v>
      </c>
      <c r="K152" s="156">
        <f>I152+G152</f>
        <v>60</v>
      </c>
    </row>
    <row r="153" spans="1:11">
      <c r="A153" s="245" t="s">
        <v>254</v>
      </c>
      <c r="B153" s="203"/>
      <c r="C153" s="301" t="s">
        <v>253</v>
      </c>
      <c r="D153" s="163"/>
      <c r="E153" s="162"/>
      <c r="F153" s="164"/>
      <c r="G153" s="165">
        <f>G154+G158</f>
        <v>6885.8651399999999</v>
      </c>
      <c r="H153" s="164"/>
      <c r="I153" s="165">
        <f>I154+I158</f>
        <v>1619.7882639999998</v>
      </c>
      <c r="J153" s="164"/>
      <c r="K153" s="166">
        <f>K154+K158</f>
        <v>8505.6534040000006</v>
      </c>
    </row>
    <row r="154" spans="1:11">
      <c r="A154" s="246" t="s">
        <v>252</v>
      </c>
      <c r="B154" s="204"/>
      <c r="C154" s="299" t="s">
        <v>82</v>
      </c>
      <c r="D154" s="168"/>
      <c r="E154" s="167"/>
      <c r="F154" s="169"/>
      <c r="G154" s="170">
        <f>G155+G156+G157</f>
        <v>665.24766</v>
      </c>
      <c r="H154" s="169"/>
      <c r="I154" s="170">
        <f>I155+I156+I157</f>
        <v>668.12564999999995</v>
      </c>
      <c r="J154" s="169"/>
      <c r="K154" s="171">
        <f>K155+K156+K157</f>
        <v>1333.3733099999999</v>
      </c>
    </row>
    <row r="155" spans="1:11">
      <c r="A155" s="247" t="s">
        <v>251</v>
      </c>
      <c r="B155" s="205" t="s">
        <v>80</v>
      </c>
      <c r="C155" s="297" t="s">
        <v>79</v>
      </c>
      <c r="D155" s="142" t="s">
        <v>78</v>
      </c>
      <c r="E155" s="172">
        <v>6</v>
      </c>
      <c r="F155" s="155">
        <v>16.0047</v>
      </c>
      <c r="G155" s="145">
        <f>F155*E155</f>
        <v>96.028199999999998</v>
      </c>
      <c r="H155" s="155">
        <v>27.739899999999999</v>
      </c>
      <c r="I155" s="145">
        <f>H155*E155</f>
        <v>166.43939999999998</v>
      </c>
      <c r="J155" s="155">
        <f t="shared" ref="J155:K157" si="20">H155+F155</f>
        <v>43.744599999999998</v>
      </c>
      <c r="K155" s="156">
        <f t="shared" si="20"/>
        <v>262.46759999999995</v>
      </c>
    </row>
    <row r="156" spans="1:11">
      <c r="A156" s="247" t="s">
        <v>250</v>
      </c>
      <c r="B156" s="205" t="s">
        <v>111</v>
      </c>
      <c r="C156" s="297" t="s">
        <v>110</v>
      </c>
      <c r="D156" s="142" t="s">
        <v>25</v>
      </c>
      <c r="E156" s="172">
        <v>8.6999999999999993</v>
      </c>
      <c r="F156" s="155">
        <v>8.5400000000000004E-2</v>
      </c>
      <c r="G156" s="145">
        <f>F156*E156</f>
        <v>0.74297999999999997</v>
      </c>
      <c r="H156" s="155">
        <v>2.4230999999999998</v>
      </c>
      <c r="I156" s="145">
        <f>H156*E156</f>
        <v>21.080969999999997</v>
      </c>
      <c r="J156" s="155">
        <f t="shared" si="20"/>
        <v>2.5084999999999997</v>
      </c>
      <c r="K156" s="156">
        <f t="shared" si="20"/>
        <v>21.823949999999996</v>
      </c>
    </row>
    <row r="157" spans="1:11" ht="20.399999999999999">
      <c r="A157" s="247" t="s">
        <v>249</v>
      </c>
      <c r="B157" s="205" t="s">
        <v>102</v>
      </c>
      <c r="C157" s="297" t="s">
        <v>101</v>
      </c>
      <c r="D157" s="142" t="s">
        <v>25</v>
      </c>
      <c r="E157" s="172">
        <v>65.599999999999994</v>
      </c>
      <c r="F157" s="155">
        <v>8.6658000000000008</v>
      </c>
      <c r="G157" s="145">
        <f>F157*E157</f>
        <v>568.47648000000004</v>
      </c>
      <c r="H157" s="155">
        <v>7.3262999999999998</v>
      </c>
      <c r="I157" s="145">
        <f>H157*E157</f>
        <v>480.60527999999994</v>
      </c>
      <c r="J157" s="155">
        <f t="shared" si="20"/>
        <v>15.992100000000001</v>
      </c>
      <c r="K157" s="156">
        <f t="shared" si="20"/>
        <v>1049.08176</v>
      </c>
    </row>
    <row r="158" spans="1:11">
      <c r="A158" s="246" t="s">
        <v>248</v>
      </c>
      <c r="B158" s="204"/>
      <c r="C158" s="299" t="s">
        <v>68</v>
      </c>
      <c r="D158" s="168"/>
      <c r="E158" s="167"/>
      <c r="F158" s="169"/>
      <c r="G158" s="170">
        <f>G159+G160</f>
        <v>6220.6174799999999</v>
      </c>
      <c r="H158" s="169"/>
      <c r="I158" s="170">
        <f>I159+I160</f>
        <v>951.66261399999996</v>
      </c>
      <c r="J158" s="169"/>
      <c r="K158" s="171">
        <f>K159+K160</f>
        <v>7172.2800939999997</v>
      </c>
    </row>
    <row r="159" spans="1:11">
      <c r="A159" s="247" t="s">
        <v>247</v>
      </c>
      <c r="B159" s="205" t="s">
        <v>66</v>
      </c>
      <c r="C159" s="297" t="s">
        <v>65</v>
      </c>
      <c r="D159" s="142" t="s">
        <v>25</v>
      </c>
      <c r="E159" s="172">
        <v>41.23</v>
      </c>
      <c r="F159" s="155"/>
      <c r="G159" s="145">
        <f>F159*E159</f>
        <v>0</v>
      </c>
      <c r="H159" s="155">
        <v>1.8973</v>
      </c>
      <c r="I159" s="145">
        <f>H159*E159</f>
        <v>78.225679</v>
      </c>
      <c r="J159" s="155">
        <f>H159+F159</f>
        <v>1.8973</v>
      </c>
      <c r="K159" s="156">
        <f>I159+G159</f>
        <v>78.225679</v>
      </c>
    </row>
    <row r="160" spans="1:11" ht="30.6">
      <c r="A160" s="247" t="s">
        <v>246</v>
      </c>
      <c r="B160" s="205" t="s">
        <v>63</v>
      </c>
      <c r="C160" s="297" t="s">
        <v>62</v>
      </c>
      <c r="D160" s="142" t="s">
        <v>25</v>
      </c>
      <c r="E160" s="172">
        <v>41.23</v>
      </c>
      <c r="F160" s="155">
        <v>150.876</v>
      </c>
      <c r="G160" s="145">
        <f>F160*E160</f>
        <v>6220.6174799999999</v>
      </c>
      <c r="H160" s="155">
        <v>21.1845</v>
      </c>
      <c r="I160" s="145">
        <f>H160*E160</f>
        <v>873.43693499999995</v>
      </c>
      <c r="J160" s="155">
        <f>H160+F160</f>
        <v>172.06049999999999</v>
      </c>
      <c r="K160" s="156">
        <f>I160+G160</f>
        <v>7094.0544149999996</v>
      </c>
    </row>
    <row r="161" spans="1:11">
      <c r="A161" s="245" t="s">
        <v>245</v>
      </c>
      <c r="B161" s="203"/>
      <c r="C161" s="301" t="s">
        <v>133</v>
      </c>
      <c r="D161" s="163"/>
      <c r="E161" s="162"/>
      <c r="F161" s="164"/>
      <c r="G161" s="165">
        <f>G162+G165</f>
        <v>642.72690999999998</v>
      </c>
      <c r="H161" s="164"/>
      <c r="I161" s="165">
        <f>I162+I165</f>
        <v>85.13638499999999</v>
      </c>
      <c r="J161" s="164"/>
      <c r="K161" s="166">
        <f>K162+K165</f>
        <v>727.86329499999999</v>
      </c>
    </row>
    <row r="162" spans="1:11">
      <c r="A162" s="246" t="s">
        <v>244</v>
      </c>
      <c r="B162" s="204"/>
      <c r="C162" s="299" t="s">
        <v>131</v>
      </c>
      <c r="D162" s="168"/>
      <c r="E162" s="167"/>
      <c r="F162" s="169"/>
      <c r="G162" s="170">
        <f>G163+G164</f>
        <v>608.49699999999996</v>
      </c>
      <c r="H162" s="169"/>
      <c r="I162" s="170">
        <f>I163+I164</f>
        <v>56.197499999999998</v>
      </c>
      <c r="J162" s="169"/>
      <c r="K162" s="171">
        <f>K163+K164</f>
        <v>664.69449999999995</v>
      </c>
    </row>
    <row r="163" spans="1:11" ht="40.799999999999997">
      <c r="A163" s="247" t="s">
        <v>243</v>
      </c>
      <c r="B163" s="205" t="s">
        <v>129</v>
      </c>
      <c r="C163" s="297" t="s">
        <v>128</v>
      </c>
      <c r="D163" s="142" t="s">
        <v>56</v>
      </c>
      <c r="E163" s="172">
        <v>1</v>
      </c>
      <c r="F163" s="155">
        <v>608.49699999999996</v>
      </c>
      <c r="G163" s="145">
        <f>F163*E163</f>
        <v>608.49699999999996</v>
      </c>
      <c r="H163" s="155">
        <v>46.917499999999997</v>
      </c>
      <c r="I163" s="145">
        <f>H163*E163</f>
        <v>46.917499999999997</v>
      </c>
      <c r="J163" s="155">
        <f>H163+F163</f>
        <v>655.41449999999998</v>
      </c>
      <c r="K163" s="156">
        <f>I163+G163</f>
        <v>655.41449999999998</v>
      </c>
    </row>
    <row r="164" spans="1:11" ht="20.399999999999999">
      <c r="A164" s="247" t="s">
        <v>242</v>
      </c>
      <c r="B164" s="205" t="s">
        <v>126</v>
      </c>
      <c r="C164" s="297" t="s">
        <v>125</v>
      </c>
      <c r="D164" s="142" t="s">
        <v>56</v>
      </c>
      <c r="E164" s="172">
        <v>1</v>
      </c>
      <c r="F164" s="155"/>
      <c r="G164" s="145">
        <f>F164*E164</f>
        <v>0</v>
      </c>
      <c r="H164" s="155">
        <v>9.2799999999999994</v>
      </c>
      <c r="I164" s="145">
        <f>H164*E164</f>
        <v>9.2799999999999994</v>
      </c>
      <c r="J164" s="155">
        <f>H164+F164</f>
        <v>9.2799999999999994</v>
      </c>
      <c r="K164" s="156">
        <f>I164+G164</f>
        <v>9.2799999999999994</v>
      </c>
    </row>
    <row r="165" spans="1:11">
      <c r="A165" s="246" t="s">
        <v>241</v>
      </c>
      <c r="B165" s="204"/>
      <c r="C165" s="299" t="s">
        <v>82</v>
      </c>
      <c r="D165" s="168"/>
      <c r="E165" s="167"/>
      <c r="F165" s="169"/>
      <c r="G165" s="170">
        <f>G166</f>
        <v>34.229910000000004</v>
      </c>
      <c r="H165" s="169"/>
      <c r="I165" s="170">
        <f>I166</f>
        <v>28.938884999999999</v>
      </c>
      <c r="J165" s="169"/>
      <c r="K165" s="171">
        <f>K166</f>
        <v>63.168795000000003</v>
      </c>
    </row>
    <row r="166" spans="1:11" ht="20.399999999999999">
      <c r="A166" s="247" t="s">
        <v>240</v>
      </c>
      <c r="B166" s="205" t="s">
        <v>102</v>
      </c>
      <c r="C166" s="297" t="s">
        <v>101</v>
      </c>
      <c r="D166" s="142" t="s">
        <v>25</v>
      </c>
      <c r="E166" s="172">
        <v>3.95</v>
      </c>
      <c r="F166" s="155">
        <v>8.6658000000000008</v>
      </c>
      <c r="G166" s="145">
        <f>F166*E166</f>
        <v>34.229910000000004</v>
      </c>
      <c r="H166" s="155">
        <v>7.3262999999999998</v>
      </c>
      <c r="I166" s="145">
        <f>H166*E166</f>
        <v>28.938884999999999</v>
      </c>
      <c r="J166" s="155">
        <f>H166+F166</f>
        <v>15.992100000000001</v>
      </c>
      <c r="K166" s="156">
        <f>I166+G166</f>
        <v>63.168795000000003</v>
      </c>
    </row>
    <row r="167" spans="1:11">
      <c r="A167" s="245" t="s">
        <v>239</v>
      </c>
      <c r="B167" s="203"/>
      <c r="C167" s="301" t="s">
        <v>238</v>
      </c>
      <c r="D167" s="163"/>
      <c r="E167" s="162"/>
      <c r="F167" s="164"/>
      <c r="G167" s="165">
        <f>G168</f>
        <v>1009.5029339999999</v>
      </c>
      <c r="H167" s="164"/>
      <c r="I167" s="165">
        <f>I168</f>
        <v>1478.661149</v>
      </c>
      <c r="J167" s="164"/>
      <c r="K167" s="166">
        <f>K168</f>
        <v>2488.1640829999997</v>
      </c>
    </row>
    <row r="168" spans="1:11">
      <c r="A168" s="246" t="s">
        <v>237</v>
      </c>
      <c r="B168" s="204"/>
      <c r="C168" s="299" t="s">
        <v>82</v>
      </c>
      <c r="D168" s="168"/>
      <c r="E168" s="167"/>
      <c r="F168" s="169"/>
      <c r="G168" s="170">
        <f>G169+G170</f>
        <v>1009.5029339999999</v>
      </c>
      <c r="H168" s="169"/>
      <c r="I168" s="170">
        <f>I169+I170</f>
        <v>1478.661149</v>
      </c>
      <c r="J168" s="169"/>
      <c r="K168" s="171">
        <f>K169+K170</f>
        <v>2488.1640829999997</v>
      </c>
    </row>
    <row r="169" spans="1:11">
      <c r="A169" s="247" t="s">
        <v>236</v>
      </c>
      <c r="B169" s="205" t="s">
        <v>80</v>
      </c>
      <c r="C169" s="297" t="s">
        <v>79</v>
      </c>
      <c r="D169" s="142" t="s">
        <v>78</v>
      </c>
      <c r="E169" s="172">
        <v>44</v>
      </c>
      <c r="F169" s="155">
        <v>16.0047</v>
      </c>
      <c r="G169" s="145">
        <f>F169*E169</f>
        <v>704.20679999999993</v>
      </c>
      <c r="H169" s="155">
        <v>27.739899999999999</v>
      </c>
      <c r="I169" s="145">
        <f>H169*E169</f>
        <v>1220.5555999999999</v>
      </c>
      <c r="J169" s="155">
        <f>H169+F169</f>
        <v>43.744599999999998</v>
      </c>
      <c r="K169" s="156">
        <f>I169+G169</f>
        <v>1924.7623999999998</v>
      </c>
    </row>
    <row r="170" spans="1:11" ht="20.399999999999999">
      <c r="A170" s="247" t="s">
        <v>235</v>
      </c>
      <c r="B170" s="205" t="s">
        <v>102</v>
      </c>
      <c r="C170" s="297" t="s">
        <v>101</v>
      </c>
      <c r="D170" s="142" t="s">
        <v>25</v>
      </c>
      <c r="E170" s="172">
        <v>35.229999999999997</v>
      </c>
      <c r="F170" s="155">
        <v>8.6658000000000008</v>
      </c>
      <c r="G170" s="145">
        <f>F170*E170</f>
        <v>305.296134</v>
      </c>
      <c r="H170" s="155">
        <v>7.3262999999999998</v>
      </c>
      <c r="I170" s="145">
        <f>H170*E170</f>
        <v>258.105549</v>
      </c>
      <c r="J170" s="155">
        <f>H170+F170</f>
        <v>15.992100000000001</v>
      </c>
      <c r="K170" s="156">
        <f>I170+G170</f>
        <v>563.40168300000005</v>
      </c>
    </row>
    <row r="171" spans="1:11">
      <c r="A171" s="245" t="s">
        <v>234</v>
      </c>
      <c r="B171" s="203"/>
      <c r="C171" s="301" t="s">
        <v>233</v>
      </c>
      <c r="D171" s="163"/>
      <c r="E171" s="162"/>
      <c r="F171" s="164"/>
      <c r="G171" s="165">
        <f>G172+G176</f>
        <v>1387.7674200000001</v>
      </c>
      <c r="H171" s="164"/>
      <c r="I171" s="165">
        <f>I172+I176</f>
        <v>1181.4220600000001</v>
      </c>
      <c r="J171" s="164"/>
      <c r="K171" s="166">
        <f>K172+K176</f>
        <v>2569.1894799999995</v>
      </c>
    </row>
    <row r="172" spans="1:11">
      <c r="A172" s="246" t="s">
        <v>232</v>
      </c>
      <c r="B172" s="204"/>
      <c r="C172" s="299" t="s">
        <v>82</v>
      </c>
      <c r="D172" s="168"/>
      <c r="E172" s="167"/>
      <c r="F172" s="169"/>
      <c r="G172" s="170">
        <f>G173+G174+G175</f>
        <v>1086.0154200000002</v>
      </c>
      <c r="H172" s="169"/>
      <c r="I172" s="170">
        <f>I173+I174+I175</f>
        <v>1135.25846</v>
      </c>
      <c r="J172" s="169"/>
      <c r="K172" s="171">
        <f>K173+K174+K175</f>
        <v>2221.2738799999997</v>
      </c>
    </row>
    <row r="173" spans="1:11">
      <c r="A173" s="247" t="s">
        <v>231</v>
      </c>
      <c r="B173" s="205" t="s">
        <v>80</v>
      </c>
      <c r="C173" s="297" t="s">
        <v>79</v>
      </c>
      <c r="D173" s="142" t="s">
        <v>78</v>
      </c>
      <c r="E173" s="172">
        <v>9.8000000000000007</v>
      </c>
      <c r="F173" s="155">
        <v>16.0047</v>
      </c>
      <c r="G173" s="145">
        <f>F173*E173</f>
        <v>156.84606000000002</v>
      </c>
      <c r="H173" s="155">
        <v>27.739899999999999</v>
      </c>
      <c r="I173" s="145">
        <f>H173*E173</f>
        <v>271.85102000000001</v>
      </c>
      <c r="J173" s="155">
        <f t="shared" ref="J173:K175" si="21">H173+F173</f>
        <v>43.744599999999998</v>
      </c>
      <c r="K173" s="156">
        <f t="shared" si="21"/>
        <v>428.69708000000003</v>
      </c>
    </row>
    <row r="174" spans="1:11" ht="20.399999999999999">
      <c r="A174" s="247" t="s">
        <v>230</v>
      </c>
      <c r="B174" s="205" t="s">
        <v>76</v>
      </c>
      <c r="C174" s="297" t="s">
        <v>75</v>
      </c>
      <c r="D174" s="142" t="s">
        <v>25</v>
      </c>
      <c r="E174" s="172">
        <v>58.8</v>
      </c>
      <c r="F174" s="155">
        <v>7.1364000000000001</v>
      </c>
      <c r="G174" s="145">
        <f>F174*E174</f>
        <v>419.62031999999999</v>
      </c>
      <c r="H174" s="155">
        <v>7.3574999999999999</v>
      </c>
      <c r="I174" s="145">
        <f>H174*E174</f>
        <v>432.62099999999998</v>
      </c>
      <c r="J174" s="155">
        <f t="shared" si="21"/>
        <v>14.4939</v>
      </c>
      <c r="K174" s="156">
        <f t="shared" si="21"/>
        <v>852.24131999999997</v>
      </c>
    </row>
    <row r="175" spans="1:11" ht="20.399999999999999">
      <c r="A175" s="247" t="s">
        <v>229</v>
      </c>
      <c r="B175" s="205" t="s">
        <v>102</v>
      </c>
      <c r="C175" s="297" t="s">
        <v>101</v>
      </c>
      <c r="D175" s="142" t="s">
        <v>25</v>
      </c>
      <c r="E175" s="172">
        <v>58.8</v>
      </c>
      <c r="F175" s="155">
        <v>8.6658000000000008</v>
      </c>
      <c r="G175" s="145">
        <f>F175*E175</f>
        <v>509.54904000000005</v>
      </c>
      <c r="H175" s="155">
        <v>7.3262999999999998</v>
      </c>
      <c r="I175" s="145">
        <f>H175*E175</f>
        <v>430.78643999999997</v>
      </c>
      <c r="J175" s="155">
        <f t="shared" si="21"/>
        <v>15.992100000000001</v>
      </c>
      <c r="K175" s="156">
        <f t="shared" si="21"/>
        <v>940.33547999999996</v>
      </c>
    </row>
    <row r="176" spans="1:11">
      <c r="A176" s="246" t="s">
        <v>228</v>
      </c>
      <c r="B176" s="204"/>
      <c r="C176" s="299" t="s">
        <v>68</v>
      </c>
      <c r="D176" s="168"/>
      <c r="E176" s="167"/>
      <c r="F176" s="169"/>
      <c r="G176" s="170">
        <f>G177+G178</f>
        <v>301.75200000000001</v>
      </c>
      <c r="H176" s="169"/>
      <c r="I176" s="170">
        <f>I177+I178</f>
        <v>46.163600000000002</v>
      </c>
      <c r="J176" s="169"/>
      <c r="K176" s="171">
        <f>K177+K178</f>
        <v>347.91559999999998</v>
      </c>
    </row>
    <row r="177" spans="1:11">
      <c r="A177" s="247" t="s">
        <v>227</v>
      </c>
      <c r="B177" s="205" t="s">
        <v>66</v>
      </c>
      <c r="C177" s="297" t="s">
        <v>65</v>
      </c>
      <c r="D177" s="142" t="s">
        <v>25</v>
      </c>
      <c r="E177" s="172">
        <v>2</v>
      </c>
      <c r="F177" s="155"/>
      <c r="G177" s="145">
        <f>F177*E177</f>
        <v>0</v>
      </c>
      <c r="H177" s="155">
        <v>1.8973</v>
      </c>
      <c r="I177" s="145">
        <f>H177*E177</f>
        <v>3.7946</v>
      </c>
      <c r="J177" s="155">
        <f>H177+F177</f>
        <v>1.8973</v>
      </c>
      <c r="K177" s="156">
        <f>I177+G177</f>
        <v>3.7946</v>
      </c>
    </row>
    <row r="178" spans="1:11" ht="30.6">
      <c r="A178" s="247" t="s">
        <v>226</v>
      </c>
      <c r="B178" s="205" t="s">
        <v>63</v>
      </c>
      <c r="C178" s="297" t="s">
        <v>62</v>
      </c>
      <c r="D178" s="142" t="s">
        <v>25</v>
      </c>
      <c r="E178" s="172">
        <v>2</v>
      </c>
      <c r="F178" s="155">
        <v>150.876</v>
      </c>
      <c r="G178" s="145">
        <f>F178*E178</f>
        <v>301.75200000000001</v>
      </c>
      <c r="H178" s="155">
        <v>21.1845</v>
      </c>
      <c r="I178" s="145">
        <f>H178*E178</f>
        <v>42.369</v>
      </c>
      <c r="J178" s="155">
        <f>H178+F178</f>
        <v>172.06049999999999</v>
      </c>
      <c r="K178" s="156">
        <f>I178+G178</f>
        <v>344.12099999999998</v>
      </c>
    </row>
    <row r="179" spans="1:11">
      <c r="A179" s="244" t="s">
        <v>225</v>
      </c>
      <c r="B179" s="210"/>
      <c r="C179" s="300" t="s">
        <v>224</v>
      </c>
      <c r="D179" s="158"/>
      <c r="E179" s="157"/>
      <c r="F179" s="159"/>
      <c r="G179" s="160">
        <f>G180+G188+G196+G200+G207+G211+G218+G225+G232+G244+G252+G26+G264+G269+G276+G258</f>
        <v>138405.7851714</v>
      </c>
      <c r="H179" s="159"/>
      <c r="I179" s="160">
        <f>I180+I188+I196+I200+I207+I211+I218+I225+I232+I244+I252+I26+I264+I269+I276+I258</f>
        <v>33018.4091224</v>
      </c>
      <c r="J179" s="159"/>
      <c r="K179" s="161">
        <f>K180+K188+K196+K200+K207+K211+K218+K225+K232+K244+K252+K26+K264+K269+K276+K258</f>
        <v>171424.19429379998</v>
      </c>
    </row>
    <row r="180" spans="1:11">
      <c r="A180" s="245" t="s">
        <v>223</v>
      </c>
      <c r="B180" s="211"/>
      <c r="C180" s="301" t="s">
        <v>84</v>
      </c>
      <c r="D180" s="163"/>
      <c r="E180" s="162"/>
      <c r="F180" s="164"/>
      <c r="G180" s="165">
        <f>G181+G186</f>
        <v>1748.8478630000004</v>
      </c>
      <c r="H180" s="164"/>
      <c r="I180" s="165">
        <f>I181+I186</f>
        <v>1616.6292310000001</v>
      </c>
      <c r="J180" s="164"/>
      <c r="K180" s="166">
        <f>K181+K186</f>
        <v>3365.4770939999999</v>
      </c>
    </row>
    <row r="181" spans="1:11">
      <c r="A181" s="246" t="s">
        <v>222</v>
      </c>
      <c r="B181" s="212"/>
      <c r="C181" s="299" t="s">
        <v>82</v>
      </c>
      <c r="D181" s="168"/>
      <c r="E181" s="167"/>
      <c r="F181" s="169"/>
      <c r="G181" s="170">
        <f>G182+G183+G184+G185</f>
        <v>1747.7782280000004</v>
      </c>
      <c r="H181" s="169"/>
      <c r="I181" s="170">
        <f>I182+I183+I184+I185</f>
        <v>1548.3608980000001</v>
      </c>
      <c r="J181" s="169"/>
      <c r="K181" s="171">
        <f>K182+K183+K184+K185</f>
        <v>3296.139126</v>
      </c>
    </row>
    <row r="182" spans="1:11">
      <c r="A182" s="247" t="s">
        <v>221</v>
      </c>
      <c r="B182" s="205" t="s">
        <v>111</v>
      </c>
      <c r="C182" s="297" t="s">
        <v>110</v>
      </c>
      <c r="D182" s="142" t="s">
        <v>25</v>
      </c>
      <c r="E182" s="172">
        <v>4</v>
      </c>
      <c r="F182" s="155">
        <v>8.5400000000000004E-2</v>
      </c>
      <c r="G182" s="145">
        <f>F182*E182</f>
        <v>0.34160000000000001</v>
      </c>
      <c r="H182" s="155">
        <v>2.4230999999999998</v>
      </c>
      <c r="I182" s="145">
        <f>H182*E182</f>
        <v>9.6923999999999992</v>
      </c>
      <c r="J182" s="155">
        <f t="shared" ref="J182:K185" si="22">H182+F182</f>
        <v>2.5084999999999997</v>
      </c>
      <c r="K182" s="156">
        <f t="shared" si="22"/>
        <v>10.033999999999999</v>
      </c>
    </row>
    <row r="183" spans="1:11">
      <c r="A183" s="247" t="s">
        <v>220</v>
      </c>
      <c r="B183" s="205" t="s">
        <v>80</v>
      </c>
      <c r="C183" s="297" t="s">
        <v>79</v>
      </c>
      <c r="D183" s="142" t="s">
        <v>78</v>
      </c>
      <c r="E183" s="172">
        <v>4</v>
      </c>
      <c r="F183" s="155">
        <v>16.0047</v>
      </c>
      <c r="G183" s="145">
        <f>F183*E183</f>
        <v>64.018799999999999</v>
      </c>
      <c r="H183" s="155">
        <v>27.739899999999999</v>
      </c>
      <c r="I183" s="145">
        <f>H183*E183</f>
        <v>110.95959999999999</v>
      </c>
      <c r="J183" s="155">
        <f t="shared" si="22"/>
        <v>43.744599999999998</v>
      </c>
      <c r="K183" s="156">
        <f t="shared" si="22"/>
        <v>174.97839999999999</v>
      </c>
    </row>
    <row r="184" spans="1:11" ht="20.399999999999999">
      <c r="A184" s="247" t="s">
        <v>219</v>
      </c>
      <c r="B184" s="205" t="s">
        <v>76</v>
      </c>
      <c r="C184" s="297" t="s">
        <v>75</v>
      </c>
      <c r="D184" s="142" t="s">
        <v>25</v>
      </c>
      <c r="E184" s="172">
        <v>3.4</v>
      </c>
      <c r="F184" s="155">
        <v>7.1364000000000001</v>
      </c>
      <c r="G184" s="145">
        <f>F184*E184</f>
        <v>24.263760000000001</v>
      </c>
      <c r="H184" s="155">
        <v>7.3574999999999999</v>
      </c>
      <c r="I184" s="145">
        <f>H184*E184</f>
        <v>25.015499999999999</v>
      </c>
      <c r="J184" s="155">
        <f t="shared" si="22"/>
        <v>14.4939</v>
      </c>
      <c r="K184" s="156">
        <f t="shared" si="22"/>
        <v>49.279260000000001</v>
      </c>
    </row>
    <row r="185" spans="1:11" ht="20.399999999999999">
      <c r="A185" s="247" t="s">
        <v>218</v>
      </c>
      <c r="B185" s="205" t="s">
        <v>102</v>
      </c>
      <c r="C185" s="297" t="s">
        <v>101</v>
      </c>
      <c r="D185" s="142" t="s">
        <v>25</v>
      </c>
      <c r="E185" s="172">
        <v>191.46</v>
      </c>
      <c r="F185" s="155">
        <v>8.6658000000000008</v>
      </c>
      <c r="G185" s="145">
        <f>F185*E185</f>
        <v>1659.1540680000003</v>
      </c>
      <c r="H185" s="155">
        <v>7.3262999999999998</v>
      </c>
      <c r="I185" s="145">
        <f>H185*E185</f>
        <v>1402.6933980000001</v>
      </c>
      <c r="J185" s="155">
        <f t="shared" si="22"/>
        <v>15.992100000000001</v>
      </c>
      <c r="K185" s="156">
        <f t="shared" si="22"/>
        <v>3061.8474660000002</v>
      </c>
    </row>
    <row r="186" spans="1:11">
      <c r="A186" s="246" t="s">
        <v>217</v>
      </c>
      <c r="B186" s="204"/>
      <c r="C186" s="299" t="s">
        <v>94</v>
      </c>
      <c r="D186" s="168"/>
      <c r="E186" s="167"/>
      <c r="F186" s="169"/>
      <c r="G186" s="170">
        <f>G187</f>
        <v>1.0696350000000001</v>
      </c>
      <c r="H186" s="169"/>
      <c r="I186" s="170">
        <f>I187</f>
        <v>68.268332999999998</v>
      </c>
      <c r="J186" s="169"/>
      <c r="K186" s="171">
        <f>K187</f>
        <v>69.337968000000004</v>
      </c>
    </row>
    <row r="187" spans="1:11" ht="20.399999999999999">
      <c r="A187" s="247" t="s">
        <v>216</v>
      </c>
      <c r="B187" s="205" t="s">
        <v>215</v>
      </c>
      <c r="C187" s="297" t="s">
        <v>214</v>
      </c>
      <c r="D187" s="142" t="s">
        <v>25</v>
      </c>
      <c r="E187" s="172">
        <v>12.81</v>
      </c>
      <c r="F187" s="155">
        <v>8.3500000000000005E-2</v>
      </c>
      <c r="G187" s="145">
        <f>F187*E187</f>
        <v>1.0696350000000001</v>
      </c>
      <c r="H187" s="155">
        <v>5.3292999999999999</v>
      </c>
      <c r="I187" s="145">
        <f>H187*E187</f>
        <v>68.268332999999998</v>
      </c>
      <c r="J187" s="155">
        <f>H187+F187</f>
        <v>5.4127999999999998</v>
      </c>
      <c r="K187" s="156">
        <f>I187+G187</f>
        <v>69.337968000000004</v>
      </c>
    </row>
    <row r="188" spans="1:11">
      <c r="A188" s="245" t="s">
        <v>213</v>
      </c>
      <c r="B188" s="211"/>
      <c r="C188" s="301" t="s">
        <v>212</v>
      </c>
      <c r="D188" s="163"/>
      <c r="E188" s="162"/>
      <c r="F188" s="164"/>
      <c r="G188" s="165">
        <f>G189+G193</f>
        <v>1043.41563</v>
      </c>
      <c r="H188" s="164"/>
      <c r="I188" s="165">
        <f>I189+I193</f>
        <v>745.78633999999988</v>
      </c>
      <c r="J188" s="164"/>
      <c r="K188" s="166">
        <f>K189+K193</f>
        <v>1789.2019700000001</v>
      </c>
    </row>
    <row r="189" spans="1:11">
      <c r="A189" s="246" t="s">
        <v>211</v>
      </c>
      <c r="B189" s="212"/>
      <c r="C189" s="299" t="s">
        <v>82</v>
      </c>
      <c r="D189" s="168"/>
      <c r="E189" s="167"/>
      <c r="F189" s="169"/>
      <c r="G189" s="170">
        <f>G190+G191+G192</f>
        <v>439.91163</v>
      </c>
      <c r="H189" s="169"/>
      <c r="I189" s="170">
        <f>I190+I191+I192</f>
        <v>653.45913999999993</v>
      </c>
      <c r="J189" s="169"/>
      <c r="K189" s="171">
        <f>K190+K191+K192</f>
        <v>1093.37077</v>
      </c>
    </row>
    <row r="190" spans="1:11">
      <c r="A190" s="247" t="s">
        <v>210</v>
      </c>
      <c r="B190" s="205" t="s">
        <v>80</v>
      </c>
      <c r="C190" s="297" t="s">
        <v>79</v>
      </c>
      <c r="D190" s="142" t="s">
        <v>78</v>
      </c>
      <c r="E190" s="172">
        <v>14.5</v>
      </c>
      <c r="F190" s="155">
        <v>16.0047</v>
      </c>
      <c r="G190" s="145">
        <f>F190*E190</f>
        <v>232.06815</v>
      </c>
      <c r="H190" s="155">
        <v>27.739899999999999</v>
      </c>
      <c r="I190" s="145">
        <f>H190*E190</f>
        <v>402.22854999999998</v>
      </c>
      <c r="J190" s="155">
        <f t="shared" ref="J190:K192" si="23">H190+F190</f>
        <v>43.744599999999998</v>
      </c>
      <c r="K190" s="156">
        <f t="shared" si="23"/>
        <v>634.29669999999999</v>
      </c>
    </row>
    <row r="191" spans="1:11" ht="20.399999999999999">
      <c r="A191" s="247" t="s">
        <v>209</v>
      </c>
      <c r="B191" s="205" t="s">
        <v>102</v>
      </c>
      <c r="C191" s="297" t="s">
        <v>101</v>
      </c>
      <c r="D191" s="142" t="s">
        <v>25</v>
      </c>
      <c r="E191" s="172">
        <v>11.7</v>
      </c>
      <c r="F191" s="155">
        <v>8.6658000000000008</v>
      </c>
      <c r="G191" s="145">
        <f>F191*E191</f>
        <v>101.38986</v>
      </c>
      <c r="H191" s="155">
        <v>7.3262999999999998</v>
      </c>
      <c r="I191" s="145">
        <f>H191*E191</f>
        <v>85.717709999999997</v>
      </c>
      <c r="J191" s="155">
        <f t="shared" si="23"/>
        <v>15.992100000000001</v>
      </c>
      <c r="K191" s="156">
        <f t="shared" si="23"/>
        <v>187.10757000000001</v>
      </c>
    </row>
    <row r="192" spans="1:11" ht="30.6">
      <c r="A192" s="247" t="s">
        <v>208</v>
      </c>
      <c r="B192" s="205" t="s">
        <v>207</v>
      </c>
      <c r="C192" s="297" t="s">
        <v>206</v>
      </c>
      <c r="D192" s="142" t="s">
        <v>25</v>
      </c>
      <c r="E192" s="172">
        <v>11.7</v>
      </c>
      <c r="F192" s="155">
        <v>9.0985999999999994</v>
      </c>
      <c r="G192" s="145">
        <f>F192*E192</f>
        <v>106.45361999999999</v>
      </c>
      <c r="H192" s="155">
        <v>14.1464</v>
      </c>
      <c r="I192" s="145">
        <f>H192*E192</f>
        <v>165.51288</v>
      </c>
      <c r="J192" s="155">
        <f t="shared" si="23"/>
        <v>23.244999999999997</v>
      </c>
      <c r="K192" s="156">
        <f t="shared" si="23"/>
        <v>271.9665</v>
      </c>
    </row>
    <row r="193" spans="1:11">
      <c r="A193" s="246" t="s">
        <v>205</v>
      </c>
      <c r="B193" s="204"/>
      <c r="C193" s="299" t="s">
        <v>68</v>
      </c>
      <c r="D193" s="168"/>
      <c r="E193" s="167"/>
      <c r="F193" s="169"/>
      <c r="G193" s="170">
        <f>G194+G195</f>
        <v>603.50400000000002</v>
      </c>
      <c r="H193" s="169"/>
      <c r="I193" s="170">
        <f>I194+I195</f>
        <v>92.327200000000005</v>
      </c>
      <c r="J193" s="169"/>
      <c r="K193" s="171">
        <f>K194+K195</f>
        <v>695.83119999999997</v>
      </c>
    </row>
    <row r="194" spans="1:11">
      <c r="A194" s="247" t="s">
        <v>204</v>
      </c>
      <c r="B194" s="205" t="s">
        <v>66</v>
      </c>
      <c r="C194" s="297" t="s">
        <v>65</v>
      </c>
      <c r="D194" s="142" t="s">
        <v>25</v>
      </c>
      <c r="E194" s="172">
        <v>4</v>
      </c>
      <c r="F194" s="155"/>
      <c r="G194" s="145">
        <f>F194*E194</f>
        <v>0</v>
      </c>
      <c r="H194" s="155">
        <v>1.8973</v>
      </c>
      <c r="I194" s="145">
        <f>H194*E194</f>
        <v>7.5891999999999999</v>
      </c>
      <c r="J194" s="155">
        <f>H194+F194</f>
        <v>1.8973</v>
      </c>
      <c r="K194" s="156">
        <f>I194+G194</f>
        <v>7.5891999999999999</v>
      </c>
    </row>
    <row r="195" spans="1:11" ht="30.6">
      <c r="A195" s="247" t="s">
        <v>203</v>
      </c>
      <c r="B195" s="205" t="s">
        <v>63</v>
      </c>
      <c r="C195" s="297" t="s">
        <v>62</v>
      </c>
      <c r="D195" s="142" t="s">
        <v>25</v>
      </c>
      <c r="E195" s="172">
        <v>4</v>
      </c>
      <c r="F195" s="155">
        <v>150.876</v>
      </c>
      <c r="G195" s="145">
        <f>F195*E195</f>
        <v>603.50400000000002</v>
      </c>
      <c r="H195" s="155">
        <v>21.1845</v>
      </c>
      <c r="I195" s="145">
        <f>H195*E195</f>
        <v>84.738</v>
      </c>
      <c r="J195" s="155">
        <f>H195+F195</f>
        <v>172.06049999999999</v>
      </c>
      <c r="K195" s="156">
        <f>I195+G195</f>
        <v>688.24199999999996</v>
      </c>
    </row>
    <row r="196" spans="1:11">
      <c r="A196" s="245" t="s">
        <v>202</v>
      </c>
      <c r="B196" s="203"/>
      <c r="C196" s="301" t="s">
        <v>201</v>
      </c>
      <c r="D196" s="163"/>
      <c r="E196" s="162"/>
      <c r="F196" s="164"/>
      <c r="G196" s="165">
        <f>G197</f>
        <v>18.430060000000001</v>
      </c>
      <c r="H196" s="164"/>
      <c r="I196" s="165">
        <f>I197</f>
        <v>96.555939999999993</v>
      </c>
      <c r="J196" s="164"/>
      <c r="K196" s="166">
        <f>K197</f>
        <v>114.98599999999999</v>
      </c>
    </row>
    <row r="197" spans="1:11">
      <c r="A197" s="246" t="s">
        <v>200</v>
      </c>
      <c r="B197" s="204"/>
      <c r="C197" s="299" t="s">
        <v>82</v>
      </c>
      <c r="D197" s="168"/>
      <c r="E197" s="167"/>
      <c r="F197" s="169"/>
      <c r="G197" s="170">
        <f>G198+G199</f>
        <v>18.430060000000001</v>
      </c>
      <c r="H197" s="169"/>
      <c r="I197" s="170">
        <f>I198+I199</f>
        <v>96.555939999999993</v>
      </c>
      <c r="J197" s="169"/>
      <c r="K197" s="171">
        <f>K198+K199</f>
        <v>114.98599999999999</v>
      </c>
    </row>
    <row r="198" spans="1:11">
      <c r="A198" s="247" t="s">
        <v>199</v>
      </c>
      <c r="B198" s="205" t="s">
        <v>111</v>
      </c>
      <c r="C198" s="297" t="s">
        <v>110</v>
      </c>
      <c r="D198" s="142" t="s">
        <v>25</v>
      </c>
      <c r="E198" s="172">
        <v>28.4</v>
      </c>
      <c r="F198" s="155">
        <v>8.5400000000000004E-2</v>
      </c>
      <c r="G198" s="145">
        <f>F198*E198</f>
        <v>2.42536</v>
      </c>
      <c r="H198" s="155">
        <v>2.4230999999999998</v>
      </c>
      <c r="I198" s="145">
        <f>H198*E198</f>
        <v>68.816039999999987</v>
      </c>
      <c r="J198" s="155">
        <f>H198+F198</f>
        <v>2.5084999999999997</v>
      </c>
      <c r="K198" s="156">
        <f>I198+G198</f>
        <v>71.241399999999985</v>
      </c>
    </row>
    <row r="199" spans="1:11">
      <c r="A199" s="247" t="s">
        <v>198</v>
      </c>
      <c r="B199" s="205" t="s">
        <v>80</v>
      </c>
      <c r="C199" s="297" t="s">
        <v>79</v>
      </c>
      <c r="D199" s="142" t="s">
        <v>78</v>
      </c>
      <c r="E199" s="172">
        <v>1</v>
      </c>
      <c r="F199" s="155">
        <v>16.0047</v>
      </c>
      <c r="G199" s="145">
        <f>F199*E199</f>
        <v>16.0047</v>
      </c>
      <c r="H199" s="155">
        <v>27.739899999999999</v>
      </c>
      <c r="I199" s="145">
        <f>H199*E199</f>
        <v>27.739899999999999</v>
      </c>
      <c r="J199" s="155">
        <f>H199+F199</f>
        <v>43.744599999999998</v>
      </c>
      <c r="K199" s="156">
        <f>I199+G199</f>
        <v>43.744599999999998</v>
      </c>
    </row>
    <row r="200" spans="1:11">
      <c r="A200" s="245" t="s">
        <v>197</v>
      </c>
      <c r="B200" s="203"/>
      <c r="C200" s="301" t="s">
        <v>196</v>
      </c>
      <c r="D200" s="163"/>
      <c r="E200" s="162"/>
      <c r="F200" s="164"/>
      <c r="G200" s="165">
        <f>G201+G204</f>
        <v>961.35947040000019</v>
      </c>
      <c r="H200" s="164"/>
      <c r="I200" s="165">
        <f>I201+I204</f>
        <v>703.2771444</v>
      </c>
      <c r="J200" s="164"/>
      <c r="K200" s="166">
        <f>K201+K204</f>
        <v>1664.6366148000002</v>
      </c>
    </row>
    <row r="201" spans="1:11">
      <c r="A201" s="246" t="s">
        <v>195</v>
      </c>
      <c r="B201" s="204"/>
      <c r="C201" s="299" t="s">
        <v>82</v>
      </c>
      <c r="D201" s="168"/>
      <c r="E201" s="167"/>
      <c r="F201" s="169"/>
      <c r="G201" s="170">
        <f>G202+G203</f>
        <v>659.60747040000012</v>
      </c>
      <c r="H201" s="169"/>
      <c r="I201" s="170">
        <f>I202+I203</f>
        <v>657.11354440000002</v>
      </c>
      <c r="J201" s="169"/>
      <c r="K201" s="171">
        <f>K202+K203</f>
        <v>1316.7210148000001</v>
      </c>
    </row>
    <row r="202" spans="1:11">
      <c r="A202" s="247" t="s">
        <v>194</v>
      </c>
      <c r="B202" s="205" t="s">
        <v>80</v>
      </c>
      <c r="C202" s="297" t="s">
        <v>79</v>
      </c>
      <c r="D202" s="142" t="s">
        <v>78</v>
      </c>
      <c r="E202" s="172">
        <v>7</v>
      </c>
      <c r="F202" s="155">
        <v>16.0047</v>
      </c>
      <c r="G202" s="145">
        <f>F202*E202</f>
        <v>112.0329</v>
      </c>
      <c r="H202" s="155">
        <v>27.739899999999999</v>
      </c>
      <c r="I202" s="145">
        <f>H202*E202</f>
        <v>194.17929999999998</v>
      </c>
      <c r="J202" s="155">
        <f>H202+F202</f>
        <v>43.744599999999998</v>
      </c>
      <c r="K202" s="156">
        <f>I202+G202</f>
        <v>306.2122</v>
      </c>
    </row>
    <row r="203" spans="1:11" ht="20.399999999999999">
      <c r="A203" s="247" t="s">
        <v>193</v>
      </c>
      <c r="B203" s="205" t="s">
        <v>102</v>
      </c>
      <c r="C203" s="297" t="s">
        <v>101</v>
      </c>
      <c r="D203" s="142" t="s">
        <v>25</v>
      </c>
      <c r="E203" s="172">
        <v>63.188000000000002</v>
      </c>
      <c r="F203" s="155">
        <v>8.6658000000000008</v>
      </c>
      <c r="G203" s="145">
        <f>F203*E203</f>
        <v>547.57457040000008</v>
      </c>
      <c r="H203" s="155">
        <v>7.3262999999999998</v>
      </c>
      <c r="I203" s="145">
        <f>H203*E203</f>
        <v>462.93424440000001</v>
      </c>
      <c r="J203" s="155">
        <f>H203+F203</f>
        <v>15.992100000000001</v>
      </c>
      <c r="K203" s="156">
        <f>I203+G203</f>
        <v>1010.5088148000001</v>
      </c>
    </row>
    <row r="204" spans="1:11">
      <c r="A204" s="246" t="s">
        <v>192</v>
      </c>
      <c r="B204" s="204"/>
      <c r="C204" s="299" t="s">
        <v>68</v>
      </c>
      <c r="D204" s="168"/>
      <c r="E204" s="167"/>
      <c r="F204" s="169"/>
      <c r="G204" s="170">
        <f>G205+G206</f>
        <v>301.75200000000001</v>
      </c>
      <c r="H204" s="169"/>
      <c r="I204" s="170">
        <f>I205+I206</f>
        <v>46.163600000000002</v>
      </c>
      <c r="J204" s="169"/>
      <c r="K204" s="171">
        <f>K205+K206</f>
        <v>347.91559999999998</v>
      </c>
    </row>
    <row r="205" spans="1:11">
      <c r="A205" s="247" t="s">
        <v>191</v>
      </c>
      <c r="B205" s="205" t="s">
        <v>66</v>
      </c>
      <c r="C205" s="297" t="s">
        <v>65</v>
      </c>
      <c r="D205" s="142" t="s">
        <v>25</v>
      </c>
      <c r="E205" s="172">
        <v>2</v>
      </c>
      <c r="F205" s="155"/>
      <c r="G205" s="145">
        <f>F205*E205</f>
        <v>0</v>
      </c>
      <c r="H205" s="155">
        <v>1.8973</v>
      </c>
      <c r="I205" s="145">
        <f>H205*E205</f>
        <v>3.7946</v>
      </c>
      <c r="J205" s="155">
        <f>H205+F205</f>
        <v>1.8973</v>
      </c>
      <c r="K205" s="156">
        <f>I205+G205</f>
        <v>3.7946</v>
      </c>
    </row>
    <row r="206" spans="1:11" ht="30.6">
      <c r="A206" s="247" t="s">
        <v>190</v>
      </c>
      <c r="B206" s="205" t="s">
        <v>63</v>
      </c>
      <c r="C206" s="297" t="s">
        <v>62</v>
      </c>
      <c r="D206" s="142" t="s">
        <v>25</v>
      </c>
      <c r="E206" s="172">
        <v>2</v>
      </c>
      <c r="F206" s="155">
        <v>150.876</v>
      </c>
      <c r="G206" s="145">
        <f>F206*E206</f>
        <v>301.75200000000001</v>
      </c>
      <c r="H206" s="155">
        <v>21.1845</v>
      </c>
      <c r="I206" s="145">
        <f>H206*E206</f>
        <v>42.369</v>
      </c>
      <c r="J206" s="155">
        <f>H206+F206</f>
        <v>172.06049999999999</v>
      </c>
      <c r="K206" s="156">
        <f>I206+G206</f>
        <v>344.12099999999998</v>
      </c>
    </row>
    <row r="207" spans="1:11">
      <c r="A207" s="245" t="s">
        <v>189</v>
      </c>
      <c r="B207" s="203"/>
      <c r="C207" s="301" t="s">
        <v>188</v>
      </c>
      <c r="D207" s="163"/>
      <c r="E207" s="162"/>
      <c r="F207" s="164"/>
      <c r="G207" s="165">
        <f>G208</f>
        <v>651.53579400000012</v>
      </c>
      <c r="H207" s="164"/>
      <c r="I207" s="165">
        <f>I208</f>
        <v>643.18498399999999</v>
      </c>
      <c r="J207" s="164"/>
      <c r="K207" s="166">
        <f>K208</f>
        <v>1294.7207780000001</v>
      </c>
    </row>
    <row r="208" spans="1:11">
      <c r="A208" s="246" t="s">
        <v>187</v>
      </c>
      <c r="B208" s="204"/>
      <c r="C208" s="299" t="s">
        <v>82</v>
      </c>
      <c r="D208" s="168"/>
      <c r="E208" s="167"/>
      <c r="F208" s="169"/>
      <c r="G208" s="170">
        <f>G209+G210</f>
        <v>651.53579400000012</v>
      </c>
      <c r="H208" s="169"/>
      <c r="I208" s="170">
        <f>I209+I210</f>
        <v>643.18498399999999</v>
      </c>
      <c r="J208" s="169"/>
      <c r="K208" s="171">
        <f>K209+K210</f>
        <v>1294.7207780000001</v>
      </c>
    </row>
    <row r="209" spans="1:11">
      <c r="A209" s="247" t="s">
        <v>186</v>
      </c>
      <c r="B209" s="205" t="s">
        <v>80</v>
      </c>
      <c r="C209" s="297" t="s">
        <v>79</v>
      </c>
      <c r="D209" s="142" t="s">
        <v>78</v>
      </c>
      <c r="E209" s="172">
        <v>6.5</v>
      </c>
      <c r="F209" s="155">
        <v>16.0047</v>
      </c>
      <c r="G209" s="145">
        <f>F209*E209</f>
        <v>104.03055000000001</v>
      </c>
      <c r="H209" s="155">
        <v>27.739899999999999</v>
      </c>
      <c r="I209" s="145">
        <f>H209*E209</f>
        <v>180.30934999999999</v>
      </c>
      <c r="J209" s="155">
        <f>H209+F209</f>
        <v>43.744599999999998</v>
      </c>
      <c r="K209" s="156">
        <f>I209+G209</f>
        <v>284.3399</v>
      </c>
    </row>
    <row r="210" spans="1:11" ht="20.399999999999999">
      <c r="A210" s="247" t="s">
        <v>185</v>
      </c>
      <c r="B210" s="205" t="s">
        <v>102</v>
      </c>
      <c r="C210" s="297" t="s">
        <v>101</v>
      </c>
      <c r="D210" s="142" t="s">
        <v>25</v>
      </c>
      <c r="E210" s="172">
        <v>63.18</v>
      </c>
      <c r="F210" s="155">
        <v>8.6658000000000008</v>
      </c>
      <c r="G210" s="145">
        <f>F210*E210</f>
        <v>547.50524400000006</v>
      </c>
      <c r="H210" s="155">
        <v>7.3262999999999998</v>
      </c>
      <c r="I210" s="145">
        <f>H210*E210</f>
        <v>462.87563399999999</v>
      </c>
      <c r="J210" s="155">
        <f>H210+F210</f>
        <v>15.992100000000001</v>
      </c>
      <c r="K210" s="156">
        <f>I210+G210</f>
        <v>1010.3808780000001</v>
      </c>
    </row>
    <row r="211" spans="1:11">
      <c r="A211" s="245" t="s">
        <v>184</v>
      </c>
      <c r="B211" s="203"/>
      <c r="C211" s="301" t="s">
        <v>183</v>
      </c>
      <c r="D211" s="163"/>
      <c r="E211" s="162"/>
      <c r="F211" s="164"/>
      <c r="G211" s="165">
        <f>G212+G215</f>
        <v>1123.6375980000003</v>
      </c>
      <c r="H211" s="164"/>
      <c r="I211" s="165">
        <f>I212+I215</f>
        <v>764.41680300000007</v>
      </c>
      <c r="J211" s="164"/>
      <c r="K211" s="166">
        <f>K212+K215</f>
        <v>1888.0544009999999</v>
      </c>
    </row>
    <row r="212" spans="1:11">
      <c r="A212" s="246" t="s">
        <v>182</v>
      </c>
      <c r="B212" s="204"/>
      <c r="C212" s="299" t="s">
        <v>82</v>
      </c>
      <c r="D212" s="168"/>
      <c r="E212" s="167"/>
      <c r="F212" s="169"/>
      <c r="G212" s="170">
        <f>G213+G214</f>
        <v>671.0095980000001</v>
      </c>
      <c r="H212" s="169"/>
      <c r="I212" s="170">
        <f>I213+I214</f>
        <v>695.17140300000005</v>
      </c>
      <c r="J212" s="169"/>
      <c r="K212" s="171">
        <f>K213+K214</f>
        <v>1366.1810009999999</v>
      </c>
    </row>
    <row r="213" spans="1:11">
      <c r="A213" s="247" t="s">
        <v>181</v>
      </c>
      <c r="B213" s="205" t="s">
        <v>80</v>
      </c>
      <c r="C213" s="297" t="s">
        <v>79</v>
      </c>
      <c r="D213" s="142" t="s">
        <v>78</v>
      </c>
      <c r="E213" s="172">
        <v>9</v>
      </c>
      <c r="F213" s="155">
        <v>16.0047</v>
      </c>
      <c r="G213" s="145">
        <f>F213*E213</f>
        <v>144.04230000000001</v>
      </c>
      <c r="H213" s="155">
        <v>27.739899999999999</v>
      </c>
      <c r="I213" s="145">
        <f>H213*E213</f>
        <v>249.6591</v>
      </c>
      <c r="J213" s="155">
        <f>H213+F213</f>
        <v>43.744599999999998</v>
      </c>
      <c r="K213" s="156">
        <f>I213+G213</f>
        <v>393.70140000000004</v>
      </c>
    </row>
    <row r="214" spans="1:11" ht="20.399999999999999">
      <c r="A214" s="247" t="s">
        <v>180</v>
      </c>
      <c r="B214" s="205" t="s">
        <v>102</v>
      </c>
      <c r="C214" s="297" t="s">
        <v>101</v>
      </c>
      <c r="D214" s="142" t="s">
        <v>25</v>
      </c>
      <c r="E214" s="172">
        <v>60.81</v>
      </c>
      <c r="F214" s="155">
        <v>8.6658000000000008</v>
      </c>
      <c r="G214" s="145">
        <f>F214*E214</f>
        <v>526.96729800000003</v>
      </c>
      <c r="H214" s="155">
        <v>7.3262999999999998</v>
      </c>
      <c r="I214" s="145">
        <f>H214*E214</f>
        <v>445.51230300000003</v>
      </c>
      <c r="J214" s="155">
        <f>H214+F214</f>
        <v>15.992100000000001</v>
      </c>
      <c r="K214" s="156">
        <f>I214+G214</f>
        <v>972.479601</v>
      </c>
    </row>
    <row r="215" spans="1:11">
      <c r="A215" s="246" t="s">
        <v>179</v>
      </c>
      <c r="B215" s="204"/>
      <c r="C215" s="299" t="s">
        <v>170</v>
      </c>
      <c r="D215" s="168"/>
      <c r="E215" s="167"/>
      <c r="F215" s="169"/>
      <c r="G215" s="170">
        <f>G216+G217</f>
        <v>452.62800000000004</v>
      </c>
      <c r="H215" s="169"/>
      <c r="I215" s="170">
        <f>I216+I217</f>
        <v>69.245400000000004</v>
      </c>
      <c r="J215" s="169"/>
      <c r="K215" s="171">
        <f>K216+K217</f>
        <v>521.87340000000006</v>
      </c>
    </row>
    <row r="216" spans="1:11">
      <c r="A216" s="247" t="s">
        <v>178</v>
      </c>
      <c r="B216" s="205" t="s">
        <v>66</v>
      </c>
      <c r="C216" s="297" t="s">
        <v>65</v>
      </c>
      <c r="D216" s="142" t="s">
        <v>25</v>
      </c>
      <c r="E216" s="172">
        <v>3</v>
      </c>
      <c r="F216" s="155"/>
      <c r="G216" s="145">
        <f>F216*E216</f>
        <v>0</v>
      </c>
      <c r="H216" s="155">
        <v>1.8973</v>
      </c>
      <c r="I216" s="145">
        <f>H216*E216</f>
        <v>5.6919000000000004</v>
      </c>
      <c r="J216" s="155">
        <f>H216+F216</f>
        <v>1.8973</v>
      </c>
      <c r="K216" s="156">
        <f>I216+G216</f>
        <v>5.6919000000000004</v>
      </c>
    </row>
    <row r="217" spans="1:11" ht="30.6">
      <c r="A217" s="247" t="s">
        <v>177</v>
      </c>
      <c r="B217" s="205" t="s">
        <v>63</v>
      </c>
      <c r="C217" s="297" t="s">
        <v>62</v>
      </c>
      <c r="D217" s="142" t="s">
        <v>25</v>
      </c>
      <c r="E217" s="172">
        <v>3</v>
      </c>
      <c r="F217" s="155">
        <v>150.876</v>
      </c>
      <c r="G217" s="145">
        <f>F217*E217</f>
        <v>452.62800000000004</v>
      </c>
      <c r="H217" s="155">
        <v>21.1845</v>
      </c>
      <c r="I217" s="145">
        <f>H217*E217</f>
        <v>63.5535</v>
      </c>
      <c r="J217" s="155">
        <f>H217+F217</f>
        <v>172.06049999999999</v>
      </c>
      <c r="K217" s="156">
        <f>I217+G217</f>
        <v>516.18150000000003</v>
      </c>
    </row>
    <row r="218" spans="1:11">
      <c r="A218" s="245" t="s">
        <v>176</v>
      </c>
      <c r="B218" s="203"/>
      <c r="C218" s="301" t="s">
        <v>175</v>
      </c>
      <c r="D218" s="163"/>
      <c r="E218" s="162"/>
      <c r="F218" s="164"/>
      <c r="G218" s="165">
        <f>G219+G222</f>
        <v>832.36007999999993</v>
      </c>
      <c r="H218" s="164"/>
      <c r="I218" s="165">
        <f>I219+I222</f>
        <v>641.85402999999997</v>
      </c>
      <c r="J218" s="164"/>
      <c r="K218" s="166">
        <f>K219+K222</f>
        <v>1474.2141099999997</v>
      </c>
    </row>
    <row r="219" spans="1:11">
      <c r="A219" s="246" t="s">
        <v>174</v>
      </c>
      <c r="B219" s="204"/>
      <c r="C219" s="299" t="s">
        <v>82</v>
      </c>
      <c r="D219" s="168"/>
      <c r="E219" s="167"/>
      <c r="F219" s="169"/>
      <c r="G219" s="170">
        <f>G220+G221</f>
        <v>681.48407999999995</v>
      </c>
      <c r="H219" s="169"/>
      <c r="I219" s="170">
        <f>I220+I221</f>
        <v>618.77222999999992</v>
      </c>
      <c r="J219" s="169"/>
      <c r="K219" s="171">
        <f>K220+K221</f>
        <v>1300.2563099999998</v>
      </c>
    </row>
    <row r="220" spans="1:11">
      <c r="A220" s="247" t="s">
        <v>173</v>
      </c>
      <c r="B220" s="205" t="s">
        <v>80</v>
      </c>
      <c r="C220" s="297" t="s">
        <v>79</v>
      </c>
      <c r="D220" s="142" t="s">
        <v>78</v>
      </c>
      <c r="E220" s="172">
        <v>3</v>
      </c>
      <c r="F220" s="155">
        <v>16.0047</v>
      </c>
      <c r="G220" s="145">
        <f>F220*E220</f>
        <v>48.014099999999999</v>
      </c>
      <c r="H220" s="155">
        <v>27.739899999999999</v>
      </c>
      <c r="I220" s="145">
        <f>H220*E220</f>
        <v>83.219699999999989</v>
      </c>
      <c r="J220" s="155">
        <f>H220+F220</f>
        <v>43.744599999999998</v>
      </c>
      <c r="K220" s="156">
        <f>I220+G220</f>
        <v>131.23379999999997</v>
      </c>
    </row>
    <row r="221" spans="1:11" ht="20.399999999999999">
      <c r="A221" s="247" t="s">
        <v>172</v>
      </c>
      <c r="B221" s="205" t="s">
        <v>102</v>
      </c>
      <c r="C221" s="297" t="s">
        <v>101</v>
      </c>
      <c r="D221" s="142" t="s">
        <v>25</v>
      </c>
      <c r="E221" s="172">
        <v>73.099999999999994</v>
      </c>
      <c r="F221" s="155">
        <v>8.6658000000000008</v>
      </c>
      <c r="G221" s="145">
        <f>F221*E221</f>
        <v>633.46997999999996</v>
      </c>
      <c r="H221" s="155">
        <v>7.3262999999999998</v>
      </c>
      <c r="I221" s="145">
        <f>H221*E221</f>
        <v>535.55252999999993</v>
      </c>
      <c r="J221" s="155">
        <f>H221+F221</f>
        <v>15.992100000000001</v>
      </c>
      <c r="K221" s="156">
        <f>I221+G221</f>
        <v>1169.0225099999998</v>
      </c>
    </row>
    <row r="222" spans="1:11">
      <c r="A222" s="246" t="s">
        <v>171</v>
      </c>
      <c r="B222" s="204"/>
      <c r="C222" s="299" t="s">
        <v>170</v>
      </c>
      <c r="D222" s="168"/>
      <c r="E222" s="167"/>
      <c r="F222" s="169"/>
      <c r="G222" s="170">
        <f>G223+G224</f>
        <v>150.876</v>
      </c>
      <c r="H222" s="169"/>
      <c r="I222" s="170">
        <f>I223+I224</f>
        <v>23.081800000000001</v>
      </c>
      <c r="J222" s="169"/>
      <c r="K222" s="171">
        <f>K223+K224</f>
        <v>173.95779999999999</v>
      </c>
    </row>
    <row r="223" spans="1:11">
      <c r="A223" s="247" t="s">
        <v>169</v>
      </c>
      <c r="B223" s="205" t="s">
        <v>66</v>
      </c>
      <c r="C223" s="297" t="s">
        <v>65</v>
      </c>
      <c r="D223" s="142" t="s">
        <v>25</v>
      </c>
      <c r="E223" s="172">
        <v>1</v>
      </c>
      <c r="F223" s="155"/>
      <c r="G223" s="145">
        <f>F223*E223</f>
        <v>0</v>
      </c>
      <c r="H223" s="155">
        <v>1.8973</v>
      </c>
      <c r="I223" s="145">
        <f>H223*E223</f>
        <v>1.8973</v>
      </c>
      <c r="J223" s="155">
        <f>H223+F223</f>
        <v>1.8973</v>
      </c>
      <c r="K223" s="156">
        <f>I223+G223</f>
        <v>1.8973</v>
      </c>
    </row>
    <row r="224" spans="1:11" ht="30.6">
      <c r="A224" s="247" t="s">
        <v>168</v>
      </c>
      <c r="B224" s="205" t="s">
        <v>63</v>
      </c>
      <c r="C224" s="297" t="s">
        <v>62</v>
      </c>
      <c r="D224" s="142" t="s">
        <v>25</v>
      </c>
      <c r="E224" s="172">
        <v>1</v>
      </c>
      <c r="F224" s="155">
        <v>150.876</v>
      </c>
      <c r="G224" s="145">
        <f>F224*E224</f>
        <v>150.876</v>
      </c>
      <c r="H224" s="155">
        <v>21.1845</v>
      </c>
      <c r="I224" s="145">
        <f>H224*E224</f>
        <v>21.1845</v>
      </c>
      <c r="J224" s="155">
        <f>H224+F224</f>
        <v>172.06049999999999</v>
      </c>
      <c r="K224" s="156">
        <f>I224+G224</f>
        <v>172.06049999999999</v>
      </c>
    </row>
    <row r="225" spans="1:11">
      <c r="A225" s="245" t="s">
        <v>167</v>
      </c>
      <c r="B225" s="203"/>
      <c r="C225" s="301" t="s">
        <v>166</v>
      </c>
      <c r="D225" s="163"/>
      <c r="E225" s="162"/>
      <c r="F225" s="164"/>
      <c r="G225" s="165">
        <f>G226+G229</f>
        <v>725.85739799999999</v>
      </c>
      <c r="H225" s="164"/>
      <c r="I225" s="165">
        <f>I226+I229</f>
        <v>551.81380300000012</v>
      </c>
      <c r="J225" s="164"/>
      <c r="K225" s="166">
        <f>K226+K229</f>
        <v>1277.6712009999999</v>
      </c>
    </row>
    <row r="226" spans="1:11">
      <c r="A226" s="246" t="s">
        <v>165</v>
      </c>
      <c r="B226" s="204"/>
      <c r="C226" s="299" t="s">
        <v>82</v>
      </c>
      <c r="D226" s="168"/>
      <c r="E226" s="167"/>
      <c r="F226" s="169"/>
      <c r="G226" s="170">
        <f>G227+G228</f>
        <v>574.98139800000001</v>
      </c>
      <c r="H226" s="169"/>
      <c r="I226" s="170">
        <f>I227+I228</f>
        <v>528.73200300000008</v>
      </c>
      <c r="J226" s="169"/>
      <c r="K226" s="171">
        <f>K227+K228</f>
        <v>1103.713401</v>
      </c>
    </row>
    <row r="227" spans="1:11">
      <c r="A227" s="247" t="s">
        <v>164</v>
      </c>
      <c r="B227" s="205" t="s">
        <v>80</v>
      </c>
      <c r="C227" s="297" t="s">
        <v>79</v>
      </c>
      <c r="D227" s="142" t="s">
        <v>78</v>
      </c>
      <c r="E227" s="172">
        <v>3</v>
      </c>
      <c r="F227" s="155">
        <v>16.0047</v>
      </c>
      <c r="G227" s="145">
        <f>F227*E227</f>
        <v>48.014099999999999</v>
      </c>
      <c r="H227" s="155">
        <v>27.739899999999999</v>
      </c>
      <c r="I227" s="145">
        <f>H227*E227</f>
        <v>83.219699999999989</v>
      </c>
      <c r="J227" s="155">
        <f>H227+F227</f>
        <v>43.744599999999998</v>
      </c>
      <c r="K227" s="156">
        <f>I227+G227</f>
        <v>131.23379999999997</v>
      </c>
    </row>
    <row r="228" spans="1:11" ht="20.399999999999999">
      <c r="A228" s="247" t="s">
        <v>163</v>
      </c>
      <c r="B228" s="205" t="s">
        <v>102</v>
      </c>
      <c r="C228" s="297" t="s">
        <v>101</v>
      </c>
      <c r="D228" s="142" t="s">
        <v>25</v>
      </c>
      <c r="E228" s="172">
        <v>60.81</v>
      </c>
      <c r="F228" s="155">
        <v>8.6658000000000008</v>
      </c>
      <c r="G228" s="145">
        <f>F228*E228</f>
        <v>526.96729800000003</v>
      </c>
      <c r="H228" s="155">
        <v>7.3262999999999998</v>
      </c>
      <c r="I228" s="145">
        <f>H228*E228</f>
        <v>445.51230300000003</v>
      </c>
      <c r="J228" s="155">
        <f>H228+F228</f>
        <v>15.992100000000001</v>
      </c>
      <c r="K228" s="156">
        <f>I228+G228</f>
        <v>972.479601</v>
      </c>
    </row>
    <row r="229" spans="1:11">
      <c r="A229" s="246" t="s">
        <v>162</v>
      </c>
      <c r="B229" s="204"/>
      <c r="C229" s="299" t="s">
        <v>68</v>
      </c>
      <c r="D229" s="168"/>
      <c r="E229" s="167"/>
      <c r="F229" s="169"/>
      <c r="G229" s="170">
        <f>G230+G231</f>
        <v>150.876</v>
      </c>
      <c r="H229" s="169"/>
      <c r="I229" s="170">
        <f>I230+I231</f>
        <v>23.081800000000001</v>
      </c>
      <c r="J229" s="169"/>
      <c r="K229" s="171">
        <f>K230+K231</f>
        <v>173.95779999999999</v>
      </c>
    </row>
    <row r="230" spans="1:11">
      <c r="A230" s="247" t="s">
        <v>161</v>
      </c>
      <c r="B230" s="205" t="s">
        <v>66</v>
      </c>
      <c r="C230" s="297" t="s">
        <v>65</v>
      </c>
      <c r="D230" s="142" t="s">
        <v>25</v>
      </c>
      <c r="E230" s="172">
        <v>1</v>
      </c>
      <c r="F230" s="155"/>
      <c r="G230" s="145">
        <f>F230*E230</f>
        <v>0</v>
      </c>
      <c r="H230" s="155">
        <v>1.8973</v>
      </c>
      <c r="I230" s="145">
        <f>H230*E230</f>
        <v>1.8973</v>
      </c>
      <c r="J230" s="155">
        <f>H230+F230</f>
        <v>1.8973</v>
      </c>
      <c r="K230" s="156">
        <f>I230+G230</f>
        <v>1.8973</v>
      </c>
    </row>
    <row r="231" spans="1:11" ht="30.6">
      <c r="A231" s="247" t="s">
        <v>160</v>
      </c>
      <c r="B231" s="205" t="s">
        <v>63</v>
      </c>
      <c r="C231" s="297" t="s">
        <v>62</v>
      </c>
      <c r="D231" s="142" t="s">
        <v>25</v>
      </c>
      <c r="E231" s="172">
        <v>1</v>
      </c>
      <c r="F231" s="155">
        <v>150.876</v>
      </c>
      <c r="G231" s="145">
        <f>F231*E231</f>
        <v>150.876</v>
      </c>
      <c r="H231" s="155">
        <v>21.1845</v>
      </c>
      <c r="I231" s="145">
        <f>H231*E231</f>
        <v>21.1845</v>
      </c>
      <c r="J231" s="155">
        <f>H231+F231</f>
        <v>172.06049999999999</v>
      </c>
      <c r="K231" s="156">
        <f>I231+G231</f>
        <v>172.06049999999999</v>
      </c>
    </row>
    <row r="232" spans="1:11">
      <c r="A232" s="245" t="s">
        <v>159</v>
      </c>
      <c r="B232" s="203"/>
      <c r="C232" s="301" t="s">
        <v>158</v>
      </c>
      <c r="D232" s="163"/>
      <c r="E232" s="162"/>
      <c r="F232" s="164"/>
      <c r="G232" s="165">
        <f>G233+G236+G239+G242</f>
        <v>798.19644200000005</v>
      </c>
      <c r="H232" s="164"/>
      <c r="I232" s="165">
        <f>I233+I236+I239+I242</f>
        <v>852.29868699999986</v>
      </c>
      <c r="J232" s="164"/>
      <c r="K232" s="166">
        <f>K233+K236+K239+K242</f>
        <v>1650.4951289999999</v>
      </c>
    </row>
    <row r="233" spans="1:11">
      <c r="A233" s="246" t="s">
        <v>157</v>
      </c>
      <c r="B233" s="204"/>
      <c r="C233" s="299" t="s">
        <v>82</v>
      </c>
      <c r="D233" s="168"/>
      <c r="E233" s="167"/>
      <c r="F233" s="169"/>
      <c r="G233" s="170">
        <f>G234+G235</f>
        <v>557.6124420000001</v>
      </c>
      <c r="H233" s="169"/>
      <c r="I233" s="170">
        <f>I234+I235</f>
        <v>670.3478869999999</v>
      </c>
      <c r="J233" s="169"/>
      <c r="K233" s="171">
        <f>K234+K235</f>
        <v>1227.960329</v>
      </c>
    </row>
    <row r="234" spans="1:11">
      <c r="A234" s="247" t="s">
        <v>156</v>
      </c>
      <c r="B234" s="205" t="s">
        <v>80</v>
      </c>
      <c r="C234" s="297" t="s">
        <v>79</v>
      </c>
      <c r="D234" s="142" t="s">
        <v>78</v>
      </c>
      <c r="E234" s="172">
        <v>14</v>
      </c>
      <c r="F234" s="155">
        <v>16.0047</v>
      </c>
      <c r="G234" s="145">
        <f>F234*E234</f>
        <v>224.0658</v>
      </c>
      <c r="H234" s="155">
        <v>27.739899999999999</v>
      </c>
      <c r="I234" s="145">
        <f>H234*E234</f>
        <v>388.35859999999997</v>
      </c>
      <c r="J234" s="155">
        <f>H234+F234</f>
        <v>43.744599999999998</v>
      </c>
      <c r="K234" s="156">
        <f>I234+G234</f>
        <v>612.42439999999999</v>
      </c>
    </row>
    <row r="235" spans="1:11" ht="20.399999999999999">
      <c r="A235" s="247" t="s">
        <v>155</v>
      </c>
      <c r="B235" s="205" t="s">
        <v>102</v>
      </c>
      <c r="C235" s="297" t="s">
        <v>101</v>
      </c>
      <c r="D235" s="142" t="s">
        <v>25</v>
      </c>
      <c r="E235" s="172">
        <v>38.49</v>
      </c>
      <c r="F235" s="155">
        <v>8.6658000000000008</v>
      </c>
      <c r="G235" s="145">
        <f>F235*E235</f>
        <v>333.54664200000008</v>
      </c>
      <c r="H235" s="155">
        <v>7.3262999999999998</v>
      </c>
      <c r="I235" s="145">
        <f>H235*E235</f>
        <v>281.98928699999999</v>
      </c>
      <c r="J235" s="155">
        <f>H235+F235</f>
        <v>15.992100000000001</v>
      </c>
      <c r="K235" s="156">
        <f>I235+G235</f>
        <v>615.53592900000012</v>
      </c>
    </row>
    <row r="236" spans="1:11">
      <c r="A236" s="246" t="s">
        <v>154</v>
      </c>
      <c r="B236" s="204"/>
      <c r="C236" s="299" t="s">
        <v>68</v>
      </c>
      <c r="D236" s="168"/>
      <c r="E236" s="167"/>
      <c r="F236" s="169"/>
      <c r="G236" s="170">
        <f>G237+G238</f>
        <v>150.876</v>
      </c>
      <c r="H236" s="169"/>
      <c r="I236" s="170">
        <f>I237+I238</f>
        <v>23.081800000000001</v>
      </c>
      <c r="J236" s="169"/>
      <c r="K236" s="171">
        <f>K237+K238</f>
        <v>173.95779999999999</v>
      </c>
    </row>
    <row r="237" spans="1:11">
      <c r="A237" s="247" t="s">
        <v>153</v>
      </c>
      <c r="B237" s="205" t="s">
        <v>66</v>
      </c>
      <c r="C237" s="297" t="s">
        <v>65</v>
      </c>
      <c r="D237" s="142" t="s">
        <v>25</v>
      </c>
      <c r="E237" s="172">
        <v>1</v>
      </c>
      <c r="F237" s="155"/>
      <c r="G237" s="145">
        <f>F237*E237</f>
        <v>0</v>
      </c>
      <c r="H237" s="155">
        <v>1.8973</v>
      </c>
      <c r="I237" s="145">
        <f>H237*E237</f>
        <v>1.8973</v>
      </c>
      <c r="J237" s="155">
        <f>H237+F237</f>
        <v>1.8973</v>
      </c>
      <c r="K237" s="156">
        <f>I237+G237</f>
        <v>1.8973</v>
      </c>
    </row>
    <row r="238" spans="1:11" ht="30.6">
      <c r="A238" s="247" t="s">
        <v>152</v>
      </c>
      <c r="B238" s="205" t="s">
        <v>63</v>
      </c>
      <c r="C238" s="297" t="s">
        <v>62</v>
      </c>
      <c r="D238" s="142" t="s">
        <v>25</v>
      </c>
      <c r="E238" s="172">
        <v>1</v>
      </c>
      <c r="F238" s="155">
        <v>150.876</v>
      </c>
      <c r="G238" s="145">
        <f>F238*E238</f>
        <v>150.876</v>
      </c>
      <c r="H238" s="155">
        <v>21.1845</v>
      </c>
      <c r="I238" s="145">
        <f>H238*E238</f>
        <v>21.1845</v>
      </c>
      <c r="J238" s="155">
        <f>H238+F238</f>
        <v>172.06049999999999</v>
      </c>
      <c r="K238" s="156">
        <f>I238+G238</f>
        <v>172.06049999999999</v>
      </c>
    </row>
    <row r="239" spans="1:11">
      <c r="A239" s="246" t="s">
        <v>151</v>
      </c>
      <c r="B239" s="204"/>
      <c r="C239" s="299" t="s">
        <v>94</v>
      </c>
      <c r="D239" s="168"/>
      <c r="E239" s="167"/>
      <c r="F239" s="169"/>
      <c r="G239" s="170">
        <f>G240+G241</f>
        <v>69.471199999999996</v>
      </c>
      <c r="H239" s="169"/>
      <c r="I239" s="170">
        <f>I240+I241</f>
        <v>123.24619999999999</v>
      </c>
      <c r="J239" s="169"/>
      <c r="K239" s="171">
        <f>K240+K241</f>
        <v>192.7174</v>
      </c>
    </row>
    <row r="240" spans="1:11">
      <c r="A240" s="247" t="s">
        <v>150</v>
      </c>
      <c r="B240" s="205" t="s">
        <v>92</v>
      </c>
      <c r="C240" s="297" t="s">
        <v>91</v>
      </c>
      <c r="D240" s="142" t="s">
        <v>25</v>
      </c>
      <c r="E240" s="172">
        <v>1</v>
      </c>
      <c r="F240" s="155"/>
      <c r="G240" s="145">
        <f>F240*E240</f>
        <v>0</v>
      </c>
      <c r="H240" s="155">
        <v>86.991699999999994</v>
      </c>
      <c r="I240" s="145">
        <f>H240*E240</f>
        <v>86.991699999999994</v>
      </c>
      <c r="J240" s="155">
        <f>H240+F240</f>
        <v>86.991699999999994</v>
      </c>
      <c r="K240" s="156">
        <f>I240+G240</f>
        <v>86.991699999999994</v>
      </c>
    </row>
    <row r="241" spans="1:11" ht="30.6">
      <c r="A241" s="247" t="s">
        <v>149</v>
      </c>
      <c r="B241" s="205" t="s">
        <v>89</v>
      </c>
      <c r="C241" s="297" t="s">
        <v>88</v>
      </c>
      <c r="D241" s="142" t="s">
        <v>25</v>
      </c>
      <c r="E241" s="172">
        <v>1</v>
      </c>
      <c r="F241" s="155">
        <v>69.471199999999996</v>
      </c>
      <c r="G241" s="145">
        <f>F241*E241</f>
        <v>69.471199999999996</v>
      </c>
      <c r="H241" s="155">
        <v>36.2545</v>
      </c>
      <c r="I241" s="145">
        <f>H241*E241</f>
        <v>36.2545</v>
      </c>
      <c r="J241" s="155">
        <f>H241+F241</f>
        <v>105.72569999999999</v>
      </c>
      <c r="K241" s="156">
        <f>I241+G241</f>
        <v>105.72569999999999</v>
      </c>
    </row>
    <row r="242" spans="1:11">
      <c r="A242" s="246" t="s">
        <v>148</v>
      </c>
      <c r="B242" s="204"/>
      <c r="C242" s="299" t="s">
        <v>147</v>
      </c>
      <c r="D242" s="168"/>
      <c r="E242" s="167"/>
      <c r="F242" s="169"/>
      <c r="G242" s="170">
        <f>G243</f>
        <v>20.236799999999999</v>
      </c>
      <c r="H242" s="169"/>
      <c r="I242" s="170">
        <f>I243</f>
        <v>35.622799999999998</v>
      </c>
      <c r="J242" s="169"/>
      <c r="K242" s="171">
        <f>K243</f>
        <v>55.8596</v>
      </c>
    </row>
    <row r="243" spans="1:11">
      <c r="A243" s="247" t="s">
        <v>146</v>
      </c>
      <c r="B243" s="205" t="s">
        <v>145</v>
      </c>
      <c r="C243" s="297" t="s">
        <v>144</v>
      </c>
      <c r="D243" s="142" t="s">
        <v>78</v>
      </c>
      <c r="E243" s="172">
        <v>4</v>
      </c>
      <c r="F243" s="155">
        <v>5.0591999999999997</v>
      </c>
      <c r="G243" s="145">
        <f>F243*E243</f>
        <v>20.236799999999999</v>
      </c>
      <c r="H243" s="155">
        <v>8.9056999999999995</v>
      </c>
      <c r="I243" s="145">
        <f>H243*E243</f>
        <v>35.622799999999998</v>
      </c>
      <c r="J243" s="155">
        <f>H243+F243</f>
        <v>13.9649</v>
      </c>
      <c r="K243" s="156">
        <f>I243+G243</f>
        <v>55.8596</v>
      </c>
    </row>
    <row r="244" spans="1:11">
      <c r="A244" s="245" t="s">
        <v>143</v>
      </c>
      <c r="B244" s="203"/>
      <c r="C244" s="301" t="s">
        <v>142</v>
      </c>
      <c r="D244" s="163"/>
      <c r="E244" s="162"/>
      <c r="F244" s="164"/>
      <c r="G244" s="165">
        <f>G245+G249</f>
        <v>730.17586200000005</v>
      </c>
      <c r="H244" s="164"/>
      <c r="I244" s="165">
        <f>I245+I249</f>
        <v>584.876983</v>
      </c>
      <c r="J244" s="164"/>
      <c r="K244" s="166">
        <f>K245+K249</f>
        <v>1315.0528449999999</v>
      </c>
    </row>
    <row r="245" spans="1:11">
      <c r="A245" s="246" t="s">
        <v>141</v>
      </c>
      <c r="B245" s="204"/>
      <c r="C245" s="299" t="s">
        <v>82</v>
      </c>
      <c r="D245" s="168"/>
      <c r="E245" s="167"/>
      <c r="F245" s="169"/>
      <c r="G245" s="170">
        <f>G246+G247+G248</f>
        <v>428.42386199999999</v>
      </c>
      <c r="H245" s="169"/>
      <c r="I245" s="170">
        <f>I246+I247+I248</f>
        <v>538.71338300000002</v>
      </c>
      <c r="J245" s="169"/>
      <c r="K245" s="171">
        <f>K246+K247+K248</f>
        <v>967.13724500000001</v>
      </c>
    </row>
    <row r="246" spans="1:11">
      <c r="A246" s="247" t="s">
        <v>140</v>
      </c>
      <c r="B246" s="205" t="s">
        <v>80</v>
      </c>
      <c r="C246" s="297" t="s">
        <v>79</v>
      </c>
      <c r="D246" s="142" t="s">
        <v>78</v>
      </c>
      <c r="E246" s="172">
        <v>8</v>
      </c>
      <c r="F246" s="155">
        <v>16.0047</v>
      </c>
      <c r="G246" s="145">
        <f>F246*E246</f>
        <v>128.0376</v>
      </c>
      <c r="H246" s="155">
        <v>27.739899999999999</v>
      </c>
      <c r="I246" s="145">
        <f>H246*E246</f>
        <v>221.91919999999999</v>
      </c>
      <c r="J246" s="155">
        <f t="shared" ref="J246:K248" si="24">H246+F246</f>
        <v>43.744599999999998</v>
      </c>
      <c r="K246" s="156">
        <f t="shared" si="24"/>
        <v>349.95679999999999</v>
      </c>
    </row>
    <row r="247" spans="1:11">
      <c r="A247" s="247" t="s">
        <v>139</v>
      </c>
      <c r="B247" s="205" t="s">
        <v>111</v>
      </c>
      <c r="C247" s="297" t="s">
        <v>110</v>
      </c>
      <c r="D247" s="142" t="s">
        <v>25</v>
      </c>
      <c r="E247" s="172">
        <v>26.73</v>
      </c>
      <c r="F247" s="155">
        <v>8.5400000000000004E-2</v>
      </c>
      <c r="G247" s="145">
        <f>F247*E247</f>
        <v>2.2827420000000003</v>
      </c>
      <c r="H247" s="155">
        <v>2.4230999999999998</v>
      </c>
      <c r="I247" s="145">
        <f>H247*E247</f>
        <v>64.769463000000002</v>
      </c>
      <c r="J247" s="155">
        <f t="shared" si="24"/>
        <v>2.5084999999999997</v>
      </c>
      <c r="K247" s="156">
        <f t="shared" si="24"/>
        <v>67.052205000000001</v>
      </c>
    </row>
    <row r="248" spans="1:11" ht="20.399999999999999">
      <c r="A248" s="247" t="s">
        <v>138</v>
      </c>
      <c r="B248" s="205" t="s">
        <v>102</v>
      </c>
      <c r="C248" s="297" t="s">
        <v>101</v>
      </c>
      <c r="D248" s="142" t="s">
        <v>25</v>
      </c>
      <c r="E248" s="172">
        <v>34.4</v>
      </c>
      <c r="F248" s="155">
        <v>8.6658000000000008</v>
      </c>
      <c r="G248" s="145">
        <f>F248*E248</f>
        <v>298.10352</v>
      </c>
      <c r="H248" s="155">
        <v>7.3262999999999998</v>
      </c>
      <c r="I248" s="145">
        <f>H248*E248</f>
        <v>252.02471999999997</v>
      </c>
      <c r="J248" s="155">
        <f t="shared" si="24"/>
        <v>15.992100000000001</v>
      </c>
      <c r="K248" s="156">
        <f t="shared" si="24"/>
        <v>550.12824000000001</v>
      </c>
    </row>
    <row r="249" spans="1:11">
      <c r="A249" s="246" t="s">
        <v>137</v>
      </c>
      <c r="B249" s="204"/>
      <c r="C249" s="299" t="s">
        <v>68</v>
      </c>
      <c r="D249" s="168"/>
      <c r="E249" s="167"/>
      <c r="F249" s="169"/>
      <c r="G249" s="170">
        <f>G250+G251</f>
        <v>301.75200000000001</v>
      </c>
      <c r="H249" s="169"/>
      <c r="I249" s="170">
        <f>I250+I251</f>
        <v>46.163600000000002</v>
      </c>
      <c r="J249" s="169"/>
      <c r="K249" s="171">
        <f>K250+K251</f>
        <v>347.91559999999998</v>
      </c>
    </row>
    <row r="250" spans="1:11">
      <c r="A250" s="247" t="s">
        <v>136</v>
      </c>
      <c r="B250" s="205" t="s">
        <v>66</v>
      </c>
      <c r="C250" s="297" t="s">
        <v>65</v>
      </c>
      <c r="D250" s="142" t="s">
        <v>25</v>
      </c>
      <c r="E250" s="172">
        <v>2</v>
      </c>
      <c r="F250" s="155"/>
      <c r="G250" s="145">
        <f>F250*E250</f>
        <v>0</v>
      </c>
      <c r="H250" s="155">
        <v>1.8973</v>
      </c>
      <c r="I250" s="145">
        <f>H250*E250</f>
        <v>3.7946</v>
      </c>
      <c r="J250" s="155">
        <f>H250+F250</f>
        <v>1.8973</v>
      </c>
      <c r="K250" s="156">
        <f>I250+G250</f>
        <v>3.7946</v>
      </c>
    </row>
    <row r="251" spans="1:11" ht="30.6">
      <c r="A251" s="247" t="s">
        <v>135</v>
      </c>
      <c r="B251" s="205" t="s">
        <v>63</v>
      </c>
      <c r="C251" s="297" t="s">
        <v>62</v>
      </c>
      <c r="D251" s="142" t="s">
        <v>25</v>
      </c>
      <c r="E251" s="172">
        <v>2</v>
      </c>
      <c r="F251" s="155">
        <v>150.876</v>
      </c>
      <c r="G251" s="145">
        <f>F251*E251</f>
        <v>301.75200000000001</v>
      </c>
      <c r="H251" s="155">
        <v>21.1845</v>
      </c>
      <c r="I251" s="145">
        <f>H251*E251</f>
        <v>42.369</v>
      </c>
      <c r="J251" s="155">
        <f>H251+F251</f>
        <v>172.06049999999999</v>
      </c>
      <c r="K251" s="156">
        <f>I251+G251</f>
        <v>344.12099999999998</v>
      </c>
    </row>
    <row r="252" spans="1:11">
      <c r="A252" s="245" t="s">
        <v>134</v>
      </c>
      <c r="B252" s="211"/>
      <c r="C252" s="301" t="s">
        <v>133</v>
      </c>
      <c r="D252" s="163"/>
      <c r="E252" s="162"/>
      <c r="F252" s="164"/>
      <c r="G252" s="165">
        <f>G253+G256</f>
        <v>709.88685999999996</v>
      </c>
      <c r="H252" s="164"/>
      <c r="I252" s="165">
        <f>I253+I256</f>
        <v>141.91521</v>
      </c>
      <c r="J252" s="164"/>
      <c r="K252" s="166">
        <f>K253+K256</f>
        <v>851.80206999999996</v>
      </c>
    </row>
    <row r="253" spans="1:11">
      <c r="A253" s="246" t="s">
        <v>132</v>
      </c>
      <c r="B253" s="212"/>
      <c r="C253" s="299" t="s">
        <v>131</v>
      </c>
      <c r="D253" s="168"/>
      <c r="E253" s="167"/>
      <c r="F253" s="169"/>
      <c r="G253" s="170">
        <f>G254+G255</f>
        <v>608.49699999999996</v>
      </c>
      <c r="H253" s="169"/>
      <c r="I253" s="170">
        <f>I254+I255</f>
        <v>56.197499999999998</v>
      </c>
      <c r="J253" s="169"/>
      <c r="K253" s="171">
        <f>K254+K255</f>
        <v>664.69449999999995</v>
      </c>
    </row>
    <row r="254" spans="1:11" ht="40.799999999999997">
      <c r="A254" s="247" t="s">
        <v>130</v>
      </c>
      <c r="B254" s="205" t="s">
        <v>129</v>
      </c>
      <c r="C254" s="297" t="s">
        <v>128</v>
      </c>
      <c r="D254" s="142" t="s">
        <v>56</v>
      </c>
      <c r="E254" s="172">
        <v>1</v>
      </c>
      <c r="F254" s="155">
        <v>608.49699999999996</v>
      </c>
      <c r="G254" s="145">
        <f>F254*E254</f>
        <v>608.49699999999996</v>
      </c>
      <c r="H254" s="155">
        <v>46.917499999999997</v>
      </c>
      <c r="I254" s="145">
        <f>H254*E254</f>
        <v>46.917499999999997</v>
      </c>
      <c r="J254" s="155">
        <f>H254+F254</f>
        <v>655.41449999999998</v>
      </c>
      <c r="K254" s="156">
        <f>I254+G254</f>
        <v>655.41449999999998</v>
      </c>
    </row>
    <row r="255" spans="1:11" ht="20.399999999999999">
      <c r="A255" s="247" t="s">
        <v>127</v>
      </c>
      <c r="B255" s="205" t="s">
        <v>126</v>
      </c>
      <c r="C255" s="297" t="s">
        <v>125</v>
      </c>
      <c r="D255" s="142" t="s">
        <v>56</v>
      </c>
      <c r="E255" s="172">
        <v>1</v>
      </c>
      <c r="F255" s="155"/>
      <c r="G255" s="145">
        <f>F255*E255</f>
        <v>0</v>
      </c>
      <c r="H255" s="155">
        <v>9.2799999999999994</v>
      </c>
      <c r="I255" s="145">
        <f>H255*E255</f>
        <v>9.2799999999999994</v>
      </c>
      <c r="J255" s="155">
        <f>H255+F255</f>
        <v>9.2799999999999994</v>
      </c>
      <c r="K255" s="156">
        <f>I255+G255</f>
        <v>9.2799999999999994</v>
      </c>
    </row>
    <row r="256" spans="1:11">
      <c r="A256" s="246" t="s">
        <v>124</v>
      </c>
      <c r="B256" s="212"/>
      <c r="C256" s="299" t="s">
        <v>82</v>
      </c>
      <c r="D256" s="168"/>
      <c r="E256" s="167"/>
      <c r="F256" s="169"/>
      <c r="G256" s="170">
        <f>G257</f>
        <v>101.38986</v>
      </c>
      <c r="H256" s="169"/>
      <c r="I256" s="170">
        <f>I257</f>
        <v>85.717709999999997</v>
      </c>
      <c r="J256" s="169"/>
      <c r="K256" s="171">
        <f>K257</f>
        <v>187.10757000000001</v>
      </c>
    </row>
    <row r="257" spans="1:11" ht="20.399999999999999">
      <c r="A257" s="247" t="s">
        <v>123</v>
      </c>
      <c r="B257" s="205" t="s">
        <v>102</v>
      </c>
      <c r="C257" s="297" t="s">
        <v>101</v>
      </c>
      <c r="D257" s="142" t="s">
        <v>25</v>
      </c>
      <c r="E257" s="172">
        <v>11.7</v>
      </c>
      <c r="F257" s="155">
        <v>8.6658000000000008</v>
      </c>
      <c r="G257" s="145">
        <f>F257*E257</f>
        <v>101.38986</v>
      </c>
      <c r="H257" s="155">
        <v>7.3262999999999998</v>
      </c>
      <c r="I257" s="145">
        <f>H257*E257</f>
        <v>85.717709999999997</v>
      </c>
      <c r="J257" s="155">
        <f>H257+F257</f>
        <v>15.992100000000001</v>
      </c>
      <c r="K257" s="156">
        <f>I257+G257</f>
        <v>187.10757000000001</v>
      </c>
    </row>
    <row r="258" spans="1:11">
      <c r="A258" s="245" t="s">
        <v>122</v>
      </c>
      <c r="B258" s="211"/>
      <c r="C258" s="301" t="s">
        <v>121</v>
      </c>
      <c r="D258" s="163"/>
      <c r="E258" s="162"/>
      <c r="F258" s="164"/>
      <c r="G258" s="165">
        <f>G259+G261</f>
        <v>31529.474820000003</v>
      </c>
      <c r="H258" s="164"/>
      <c r="I258" s="165">
        <f>I259+I261</f>
        <v>4848.8354659999995</v>
      </c>
      <c r="J258" s="164"/>
      <c r="K258" s="166">
        <f>K259+K261</f>
        <v>36378.310286</v>
      </c>
    </row>
    <row r="259" spans="1:11">
      <c r="A259" s="246" t="s">
        <v>120</v>
      </c>
      <c r="B259" s="212"/>
      <c r="C259" s="299" t="s">
        <v>82</v>
      </c>
      <c r="D259" s="168"/>
      <c r="E259" s="167"/>
      <c r="F259" s="169"/>
      <c r="G259" s="170">
        <f>G260</f>
        <v>16.0047</v>
      </c>
      <c r="H259" s="169"/>
      <c r="I259" s="170">
        <f>I260</f>
        <v>27.739899999999999</v>
      </c>
      <c r="J259" s="169"/>
      <c r="K259" s="171">
        <f>K260</f>
        <v>43.744599999999998</v>
      </c>
    </row>
    <row r="260" spans="1:11">
      <c r="A260" s="247" t="s">
        <v>119</v>
      </c>
      <c r="B260" s="205">
        <v>80009</v>
      </c>
      <c r="C260" s="297" t="s">
        <v>79</v>
      </c>
      <c r="D260" s="142" t="s">
        <v>78</v>
      </c>
      <c r="E260" s="172">
        <v>1</v>
      </c>
      <c r="F260" s="155">
        <v>16.0047</v>
      </c>
      <c r="G260" s="145">
        <f>F260*E260</f>
        <v>16.0047</v>
      </c>
      <c r="H260" s="155">
        <v>27.739899999999999</v>
      </c>
      <c r="I260" s="145">
        <f>H260*E260</f>
        <v>27.739899999999999</v>
      </c>
      <c r="J260" s="155">
        <f>H260+F260</f>
        <v>43.744599999999998</v>
      </c>
      <c r="K260" s="156">
        <f>I260+G260</f>
        <v>43.744599999999998</v>
      </c>
    </row>
    <row r="261" spans="1:11">
      <c r="A261" s="246" t="s">
        <v>118</v>
      </c>
      <c r="B261" s="212"/>
      <c r="C261" s="299" t="s">
        <v>68</v>
      </c>
      <c r="D261" s="168"/>
      <c r="E261" s="167"/>
      <c r="F261" s="169"/>
      <c r="G261" s="170">
        <f>G262+G263</f>
        <v>31513.470120000002</v>
      </c>
      <c r="H261" s="169"/>
      <c r="I261" s="170">
        <f>I262+I263</f>
        <v>4821.095566</v>
      </c>
      <c r="J261" s="169"/>
      <c r="K261" s="171">
        <f>K262+K263</f>
        <v>36334.565686000002</v>
      </c>
    </row>
    <row r="262" spans="1:11">
      <c r="A262" s="247" t="s">
        <v>117</v>
      </c>
      <c r="B262" s="205" t="s">
        <v>66</v>
      </c>
      <c r="C262" s="297" t="s">
        <v>65</v>
      </c>
      <c r="D262" s="142" t="s">
        <v>25</v>
      </c>
      <c r="E262" s="172">
        <v>208.87</v>
      </c>
      <c r="F262" s="155"/>
      <c r="G262" s="145">
        <f>F262*E262</f>
        <v>0</v>
      </c>
      <c r="H262" s="155">
        <v>1.8973</v>
      </c>
      <c r="I262" s="145">
        <f>H262*E262</f>
        <v>396.28905100000003</v>
      </c>
      <c r="J262" s="155">
        <f>H262+F262</f>
        <v>1.8973</v>
      </c>
      <c r="K262" s="156">
        <f>I262+G262</f>
        <v>396.28905100000003</v>
      </c>
    </row>
    <row r="263" spans="1:11" ht="30.6">
      <c r="A263" s="247" t="s">
        <v>116</v>
      </c>
      <c r="B263" s="205" t="s">
        <v>63</v>
      </c>
      <c r="C263" s="297" t="s">
        <v>62</v>
      </c>
      <c r="D263" s="142" t="s">
        <v>25</v>
      </c>
      <c r="E263" s="172">
        <v>208.87</v>
      </c>
      <c r="F263" s="155">
        <v>150.876</v>
      </c>
      <c r="G263" s="145">
        <f>F263*E263</f>
        <v>31513.470120000002</v>
      </c>
      <c r="H263" s="155">
        <v>21.1845</v>
      </c>
      <c r="I263" s="145">
        <f>H263*E263</f>
        <v>4424.8065150000002</v>
      </c>
      <c r="J263" s="155">
        <f>H263+F263</f>
        <v>172.06049999999999</v>
      </c>
      <c r="K263" s="156">
        <f>I263+G263</f>
        <v>35938.276635000002</v>
      </c>
    </row>
    <row r="264" spans="1:11">
      <c r="A264" s="245" t="s">
        <v>115</v>
      </c>
      <c r="B264" s="211"/>
      <c r="C264" s="301" t="s">
        <v>114</v>
      </c>
      <c r="D264" s="163"/>
      <c r="E264" s="162"/>
      <c r="F264" s="164"/>
      <c r="G264" s="165">
        <f>G265</f>
        <v>510.95155000000005</v>
      </c>
      <c r="H264" s="164"/>
      <c r="I264" s="165">
        <f>I265</f>
        <v>614.23582499999998</v>
      </c>
      <c r="J264" s="164"/>
      <c r="K264" s="166">
        <f>K265</f>
        <v>1125.187375</v>
      </c>
    </row>
    <row r="265" spans="1:11">
      <c r="A265" s="246" t="s">
        <v>113</v>
      </c>
      <c r="B265" s="212"/>
      <c r="C265" s="299" t="s">
        <v>82</v>
      </c>
      <c r="D265" s="168"/>
      <c r="E265" s="167"/>
      <c r="F265" s="169"/>
      <c r="G265" s="170">
        <f>G266+G267+G268</f>
        <v>510.95155000000005</v>
      </c>
      <c r="H265" s="169"/>
      <c r="I265" s="170">
        <f>I266+I267+I268</f>
        <v>614.23582499999998</v>
      </c>
      <c r="J265" s="169"/>
      <c r="K265" s="171">
        <f>K266+K267+K268</f>
        <v>1125.187375</v>
      </c>
    </row>
    <row r="266" spans="1:11">
      <c r="A266" s="247" t="s">
        <v>112</v>
      </c>
      <c r="B266" s="205" t="s">
        <v>111</v>
      </c>
      <c r="C266" s="297" t="s">
        <v>110</v>
      </c>
      <c r="D266" s="142" t="s">
        <v>25</v>
      </c>
      <c r="E266" s="172">
        <v>5</v>
      </c>
      <c r="F266" s="155">
        <v>8.5400000000000004E-2</v>
      </c>
      <c r="G266" s="145">
        <f>F266*E266</f>
        <v>0.42700000000000005</v>
      </c>
      <c r="H266" s="155">
        <v>2.4230999999999998</v>
      </c>
      <c r="I266" s="145">
        <f>H266*E266</f>
        <v>12.115499999999999</v>
      </c>
      <c r="J266" s="155">
        <f t="shared" ref="J266:K268" si="25">H266+F266</f>
        <v>2.5084999999999997</v>
      </c>
      <c r="K266" s="156">
        <f t="shared" si="25"/>
        <v>12.542499999999999</v>
      </c>
    </row>
    <row r="267" spans="1:11" ht="20.399999999999999">
      <c r="A267" s="247" t="s">
        <v>109</v>
      </c>
      <c r="B267" s="205" t="s">
        <v>102</v>
      </c>
      <c r="C267" s="297" t="s">
        <v>101</v>
      </c>
      <c r="D267" s="142" t="s">
        <v>25</v>
      </c>
      <c r="E267" s="172">
        <v>36.75</v>
      </c>
      <c r="F267" s="155">
        <v>8.6658000000000008</v>
      </c>
      <c r="G267" s="145">
        <f>F267*E267</f>
        <v>318.46815000000004</v>
      </c>
      <c r="H267" s="155">
        <v>7.3262999999999998</v>
      </c>
      <c r="I267" s="145">
        <f>H267*E267</f>
        <v>269.24152499999997</v>
      </c>
      <c r="J267" s="155">
        <f t="shared" si="25"/>
        <v>15.992100000000001</v>
      </c>
      <c r="K267" s="156">
        <f t="shared" si="25"/>
        <v>587.70967500000006</v>
      </c>
    </row>
    <row r="268" spans="1:11">
      <c r="A268" s="247" t="s">
        <v>108</v>
      </c>
      <c r="B268" s="205" t="s">
        <v>80</v>
      </c>
      <c r="C268" s="297" t="s">
        <v>79</v>
      </c>
      <c r="D268" s="142" t="s">
        <v>78</v>
      </c>
      <c r="E268" s="172">
        <v>12</v>
      </c>
      <c r="F268" s="155">
        <v>16.0047</v>
      </c>
      <c r="G268" s="145">
        <f>F268*E268</f>
        <v>192.0564</v>
      </c>
      <c r="H268" s="155">
        <v>27.739899999999999</v>
      </c>
      <c r="I268" s="145">
        <f>H268*E268</f>
        <v>332.87879999999996</v>
      </c>
      <c r="J268" s="155">
        <f t="shared" si="25"/>
        <v>43.744599999999998</v>
      </c>
      <c r="K268" s="156">
        <f t="shared" si="25"/>
        <v>524.9351999999999</v>
      </c>
    </row>
    <row r="269" spans="1:11">
      <c r="A269" s="245" t="s">
        <v>107</v>
      </c>
      <c r="B269" s="211"/>
      <c r="C269" s="301" t="s">
        <v>106</v>
      </c>
      <c r="D269" s="163"/>
      <c r="E269" s="162"/>
      <c r="F269" s="164"/>
      <c r="G269" s="165">
        <f>G270+G273</f>
        <v>578.60654399999999</v>
      </c>
      <c r="H269" s="164"/>
      <c r="I269" s="165">
        <f>I270+I273</f>
        <v>303.42377599999998</v>
      </c>
      <c r="J269" s="164"/>
      <c r="K269" s="166">
        <f>K270+K273</f>
        <v>882.03032000000007</v>
      </c>
    </row>
    <row r="270" spans="1:11">
      <c r="A270" s="246" t="s">
        <v>105</v>
      </c>
      <c r="B270" s="212"/>
      <c r="C270" s="299" t="s">
        <v>82</v>
      </c>
      <c r="D270" s="168"/>
      <c r="E270" s="167"/>
      <c r="F270" s="169"/>
      <c r="G270" s="170">
        <f>G271+G272</f>
        <v>276.85454399999998</v>
      </c>
      <c r="H270" s="169"/>
      <c r="I270" s="170">
        <f>I271+I272</f>
        <v>257.260176</v>
      </c>
      <c r="J270" s="169"/>
      <c r="K270" s="171">
        <f>K271+K272</f>
        <v>534.11472000000003</v>
      </c>
    </row>
    <row r="271" spans="1:11" ht="20.399999999999999">
      <c r="A271" s="247" t="s">
        <v>104</v>
      </c>
      <c r="B271" s="205" t="s">
        <v>76</v>
      </c>
      <c r="C271" s="297" t="s">
        <v>75</v>
      </c>
      <c r="D271" s="142" t="s">
        <v>25</v>
      </c>
      <c r="E271" s="172">
        <v>17.52</v>
      </c>
      <c r="F271" s="155">
        <v>7.1364000000000001</v>
      </c>
      <c r="G271" s="145">
        <f>F271*E271</f>
        <v>125.02972799999999</v>
      </c>
      <c r="H271" s="155">
        <v>7.3574999999999999</v>
      </c>
      <c r="I271" s="145">
        <f>H271*E271</f>
        <v>128.9034</v>
      </c>
      <c r="J271" s="155">
        <f>H271+F271</f>
        <v>14.4939</v>
      </c>
      <c r="K271" s="156">
        <f>I271+G271</f>
        <v>253.93312800000001</v>
      </c>
    </row>
    <row r="272" spans="1:11" ht="20.399999999999999">
      <c r="A272" s="247" t="s">
        <v>103</v>
      </c>
      <c r="B272" s="205" t="s">
        <v>102</v>
      </c>
      <c r="C272" s="297" t="s">
        <v>101</v>
      </c>
      <c r="D272" s="142" t="s">
        <v>25</v>
      </c>
      <c r="E272" s="172">
        <v>17.52</v>
      </c>
      <c r="F272" s="155">
        <v>8.6658000000000008</v>
      </c>
      <c r="G272" s="145">
        <f>F272*E272</f>
        <v>151.824816</v>
      </c>
      <c r="H272" s="155">
        <v>7.3262999999999998</v>
      </c>
      <c r="I272" s="145">
        <f>H272*E272</f>
        <v>128.356776</v>
      </c>
      <c r="J272" s="155">
        <f>H272+F272</f>
        <v>15.992100000000001</v>
      </c>
      <c r="K272" s="156">
        <f>I272+G272</f>
        <v>280.18159200000002</v>
      </c>
    </row>
    <row r="273" spans="1:11">
      <c r="A273" s="246" t="s">
        <v>100</v>
      </c>
      <c r="B273" s="204"/>
      <c r="C273" s="299" t="s">
        <v>68</v>
      </c>
      <c r="D273" s="168"/>
      <c r="E273" s="167"/>
      <c r="F273" s="169"/>
      <c r="G273" s="170">
        <f>G275+G274</f>
        <v>301.75200000000001</v>
      </c>
      <c r="H273" s="169"/>
      <c r="I273" s="170">
        <f>I275+I274</f>
        <v>46.163600000000002</v>
      </c>
      <c r="J273" s="169"/>
      <c r="K273" s="171">
        <f>K275+K274</f>
        <v>347.91559999999998</v>
      </c>
    </row>
    <row r="274" spans="1:11">
      <c r="A274" s="247" t="s">
        <v>99</v>
      </c>
      <c r="B274" s="205" t="s">
        <v>66</v>
      </c>
      <c r="C274" s="297" t="s">
        <v>65</v>
      </c>
      <c r="D274" s="142" t="s">
        <v>25</v>
      </c>
      <c r="E274" s="172">
        <v>2</v>
      </c>
      <c r="F274" s="155"/>
      <c r="G274" s="145">
        <f>F274*E274</f>
        <v>0</v>
      </c>
      <c r="H274" s="155">
        <v>1.8973</v>
      </c>
      <c r="I274" s="145">
        <f>H274*E274</f>
        <v>3.7946</v>
      </c>
      <c r="J274" s="155">
        <f>H274+F274</f>
        <v>1.8973</v>
      </c>
      <c r="K274" s="156">
        <f>I274+G274</f>
        <v>3.7946</v>
      </c>
    </row>
    <row r="275" spans="1:11" ht="30.6">
      <c r="A275" s="247" t="s">
        <v>98</v>
      </c>
      <c r="B275" s="205" t="s">
        <v>63</v>
      </c>
      <c r="C275" s="297" t="s">
        <v>62</v>
      </c>
      <c r="D275" s="142" t="s">
        <v>25</v>
      </c>
      <c r="E275" s="172">
        <v>2</v>
      </c>
      <c r="F275" s="155">
        <v>150.876</v>
      </c>
      <c r="G275" s="145">
        <f>F275*E275</f>
        <v>301.75200000000001</v>
      </c>
      <c r="H275" s="155">
        <v>21.1845</v>
      </c>
      <c r="I275" s="145">
        <f>H275*E275</f>
        <v>42.369</v>
      </c>
      <c r="J275" s="155">
        <f>H275+F275</f>
        <v>172.06049999999999</v>
      </c>
      <c r="K275" s="156">
        <f>I275+G275</f>
        <v>344.12099999999998</v>
      </c>
    </row>
    <row r="276" spans="1:11">
      <c r="A276" s="245" t="s">
        <v>97</v>
      </c>
      <c r="B276" s="211"/>
      <c r="C276" s="301" t="s">
        <v>96</v>
      </c>
      <c r="D276" s="163"/>
      <c r="E276" s="162"/>
      <c r="F276" s="164"/>
      <c r="G276" s="165">
        <f>G277</f>
        <v>69.471199999999996</v>
      </c>
      <c r="H276" s="164"/>
      <c r="I276" s="165">
        <f>I277</f>
        <v>123.24619999999999</v>
      </c>
      <c r="J276" s="164"/>
      <c r="K276" s="166">
        <f>K277</f>
        <v>192.7174</v>
      </c>
    </row>
    <row r="277" spans="1:11">
      <c r="A277" s="246" t="s">
        <v>95</v>
      </c>
      <c r="B277" s="212"/>
      <c r="C277" s="299" t="s">
        <v>94</v>
      </c>
      <c r="D277" s="168"/>
      <c r="E277" s="167"/>
      <c r="F277" s="169"/>
      <c r="G277" s="170">
        <f>G278+G279</f>
        <v>69.471199999999996</v>
      </c>
      <c r="H277" s="169"/>
      <c r="I277" s="170">
        <f>I278+I279</f>
        <v>123.24619999999999</v>
      </c>
      <c r="J277" s="169"/>
      <c r="K277" s="171">
        <f>K278+K279</f>
        <v>192.7174</v>
      </c>
    </row>
    <row r="278" spans="1:11">
      <c r="A278" s="247" t="s">
        <v>93</v>
      </c>
      <c r="B278" s="205" t="s">
        <v>92</v>
      </c>
      <c r="C278" s="297" t="s">
        <v>91</v>
      </c>
      <c r="D278" s="142" t="s">
        <v>25</v>
      </c>
      <c r="E278" s="172">
        <v>1</v>
      </c>
      <c r="F278" s="155"/>
      <c r="G278" s="145">
        <f>F278*E278</f>
        <v>0</v>
      </c>
      <c r="H278" s="155">
        <v>86.991699999999994</v>
      </c>
      <c r="I278" s="145">
        <f>H278*E278</f>
        <v>86.991699999999994</v>
      </c>
      <c r="J278" s="155">
        <f>H278+F278</f>
        <v>86.991699999999994</v>
      </c>
      <c r="K278" s="156">
        <f>I278+G278</f>
        <v>86.991699999999994</v>
      </c>
    </row>
    <row r="279" spans="1:11" ht="31.2" thickBot="1">
      <c r="A279" s="248" t="s">
        <v>90</v>
      </c>
      <c r="B279" s="206" t="s">
        <v>89</v>
      </c>
      <c r="C279" s="298" t="s">
        <v>88</v>
      </c>
      <c r="D279" s="174" t="s">
        <v>25</v>
      </c>
      <c r="E279" s="173">
        <v>1</v>
      </c>
      <c r="F279" s="175">
        <v>69.471199999999996</v>
      </c>
      <c r="G279" s="176">
        <f>F279*E279</f>
        <v>69.471199999999996</v>
      </c>
      <c r="H279" s="175">
        <v>36.2545</v>
      </c>
      <c r="I279" s="176">
        <f>H279*E279</f>
        <v>36.2545</v>
      </c>
      <c r="J279" s="175">
        <f>H279+F279</f>
        <v>105.72569999999999</v>
      </c>
      <c r="K279" s="177">
        <f>I279+G279</f>
        <v>105.72569999999999</v>
      </c>
    </row>
    <row r="280" spans="1:11" ht="10.8" thickTop="1">
      <c r="A280" s="249" t="s">
        <v>87</v>
      </c>
      <c r="B280" s="207"/>
      <c r="C280" s="302" t="s">
        <v>86</v>
      </c>
      <c r="D280" s="179"/>
      <c r="E280" s="178"/>
      <c r="F280" s="180"/>
      <c r="G280" s="181">
        <f>G281</f>
        <v>1607.4272760000001</v>
      </c>
      <c r="H280" s="180"/>
      <c r="I280" s="181">
        <f>I281</f>
        <v>2169.9235250000002</v>
      </c>
      <c r="J280" s="180"/>
      <c r="K280" s="182">
        <f>K281</f>
        <v>3777.350801</v>
      </c>
    </row>
    <row r="281" spans="1:11">
      <c r="A281" s="245" t="s">
        <v>85</v>
      </c>
      <c r="B281" s="211"/>
      <c r="C281" s="301" t="s">
        <v>84</v>
      </c>
      <c r="D281" s="163"/>
      <c r="E281" s="162"/>
      <c r="F281" s="164"/>
      <c r="G281" s="165">
        <f>G282+G285+G287+G290</f>
        <v>1607.4272760000001</v>
      </c>
      <c r="H281" s="164"/>
      <c r="I281" s="165">
        <f>I282+I285+I287+I290</f>
        <v>2169.9235250000002</v>
      </c>
      <c r="J281" s="164"/>
      <c r="K281" s="166">
        <f>K282+K285+K287+K290</f>
        <v>3777.350801</v>
      </c>
    </row>
    <row r="282" spans="1:11">
      <c r="A282" s="246" t="s">
        <v>83</v>
      </c>
      <c r="B282" s="212"/>
      <c r="C282" s="299" t="s">
        <v>82</v>
      </c>
      <c r="D282" s="168"/>
      <c r="E282" s="167"/>
      <c r="F282" s="169"/>
      <c r="G282" s="170">
        <f>G283+G284</f>
        <v>460.73127600000004</v>
      </c>
      <c r="H282" s="169"/>
      <c r="I282" s="170">
        <f>I283+I284</f>
        <v>519.96302500000002</v>
      </c>
      <c r="J282" s="169"/>
      <c r="K282" s="171">
        <f>K283+K284</f>
        <v>980.694301</v>
      </c>
    </row>
    <row r="283" spans="1:11">
      <c r="A283" s="247" t="s">
        <v>81</v>
      </c>
      <c r="B283" s="205" t="s">
        <v>80</v>
      </c>
      <c r="C283" s="297" t="s">
        <v>79</v>
      </c>
      <c r="D283" s="142" t="s">
        <v>78</v>
      </c>
      <c r="E283" s="172">
        <v>4</v>
      </c>
      <c r="F283" s="155">
        <v>16.0047</v>
      </c>
      <c r="G283" s="145">
        <f>F283*E283</f>
        <v>64.018799999999999</v>
      </c>
      <c r="H283" s="155">
        <v>27.739899999999999</v>
      </c>
      <c r="I283" s="145">
        <f>H283*E283</f>
        <v>110.95959999999999</v>
      </c>
      <c r="J283" s="155">
        <f>H283+F283</f>
        <v>43.744599999999998</v>
      </c>
      <c r="K283" s="156">
        <f>I283+G283</f>
        <v>174.97839999999999</v>
      </c>
    </row>
    <row r="284" spans="1:11" ht="20.399999999999999">
      <c r="A284" s="247" t="s">
        <v>77</v>
      </c>
      <c r="B284" s="205" t="s">
        <v>76</v>
      </c>
      <c r="C284" s="297" t="s">
        <v>75</v>
      </c>
      <c r="D284" s="142" t="s">
        <v>25</v>
      </c>
      <c r="E284" s="172">
        <v>55.59</v>
      </c>
      <c r="F284" s="155">
        <v>7.1364000000000001</v>
      </c>
      <c r="G284" s="145">
        <f>F284*E284</f>
        <v>396.71247600000004</v>
      </c>
      <c r="H284" s="155">
        <v>7.3574999999999999</v>
      </c>
      <c r="I284" s="145">
        <f>H284*E284</f>
        <v>409.00342499999999</v>
      </c>
      <c r="J284" s="155">
        <f>H284+F284</f>
        <v>14.4939</v>
      </c>
      <c r="K284" s="156">
        <f>I284+G284</f>
        <v>805.71590100000003</v>
      </c>
    </row>
    <row r="285" spans="1:11">
      <c r="A285" s="246" t="s">
        <v>74</v>
      </c>
      <c r="B285" s="204"/>
      <c r="C285" s="299" t="s">
        <v>73</v>
      </c>
      <c r="D285" s="168"/>
      <c r="E285" s="167"/>
      <c r="F285" s="169"/>
      <c r="G285" s="170">
        <f>G286</f>
        <v>5.99</v>
      </c>
      <c r="H285" s="169"/>
      <c r="I285" s="170">
        <f>I286</f>
        <v>5.8666</v>
      </c>
      <c r="J285" s="169"/>
      <c r="K285" s="171">
        <f>K286</f>
        <v>11.8566</v>
      </c>
    </row>
    <row r="286" spans="1:11">
      <c r="A286" s="247" t="s">
        <v>72</v>
      </c>
      <c r="B286" s="205" t="s">
        <v>71</v>
      </c>
      <c r="C286" s="297" t="s">
        <v>70</v>
      </c>
      <c r="D286" s="142" t="s">
        <v>56</v>
      </c>
      <c r="E286" s="172">
        <v>1</v>
      </c>
      <c r="F286" s="155">
        <v>5.99</v>
      </c>
      <c r="G286" s="145">
        <f>F286*E286</f>
        <v>5.99</v>
      </c>
      <c r="H286" s="155">
        <v>5.8666</v>
      </c>
      <c r="I286" s="145">
        <f>H286*E286</f>
        <v>5.8666</v>
      </c>
      <c r="J286" s="155">
        <f>H286+F286</f>
        <v>11.8566</v>
      </c>
      <c r="K286" s="156">
        <f>I286+G286</f>
        <v>11.8566</v>
      </c>
    </row>
    <row r="287" spans="1:11">
      <c r="A287" s="246" t="s">
        <v>69</v>
      </c>
      <c r="B287" s="204"/>
      <c r="C287" s="299" t="s">
        <v>68</v>
      </c>
      <c r="D287" s="168"/>
      <c r="E287" s="167"/>
      <c r="F287" s="169"/>
      <c r="G287" s="170">
        <f>G288+G289</f>
        <v>905.25600000000009</v>
      </c>
      <c r="H287" s="169"/>
      <c r="I287" s="170">
        <f>I288+I289</f>
        <v>138.49080000000001</v>
      </c>
      <c r="J287" s="169"/>
      <c r="K287" s="171">
        <f>K288+K289</f>
        <v>1043.7468000000001</v>
      </c>
    </row>
    <row r="288" spans="1:11">
      <c r="A288" s="247" t="s">
        <v>67</v>
      </c>
      <c r="B288" s="205" t="s">
        <v>66</v>
      </c>
      <c r="C288" s="297" t="s">
        <v>65</v>
      </c>
      <c r="D288" s="142" t="s">
        <v>25</v>
      </c>
      <c r="E288" s="172">
        <v>6</v>
      </c>
      <c r="F288" s="155"/>
      <c r="G288" s="145">
        <f>F288*E288</f>
        <v>0</v>
      </c>
      <c r="H288" s="155">
        <v>1.8973</v>
      </c>
      <c r="I288" s="145">
        <f>H288*E288</f>
        <v>11.383800000000001</v>
      </c>
      <c r="J288" s="155">
        <f>H288+F288</f>
        <v>1.8973</v>
      </c>
      <c r="K288" s="156">
        <f>I288+G288</f>
        <v>11.383800000000001</v>
      </c>
    </row>
    <row r="289" spans="1:11" ht="30.6">
      <c r="A289" s="247" t="s">
        <v>64</v>
      </c>
      <c r="B289" s="205" t="s">
        <v>63</v>
      </c>
      <c r="C289" s="297" t="s">
        <v>62</v>
      </c>
      <c r="D289" s="142" t="s">
        <v>25</v>
      </c>
      <c r="E289" s="172">
        <v>6</v>
      </c>
      <c r="F289" s="155">
        <v>150.876</v>
      </c>
      <c r="G289" s="145">
        <f>F289*E289</f>
        <v>905.25600000000009</v>
      </c>
      <c r="H289" s="155">
        <v>21.1845</v>
      </c>
      <c r="I289" s="145">
        <f>H289*E289</f>
        <v>127.107</v>
      </c>
      <c r="J289" s="155">
        <f>H289+F289</f>
        <v>172.06049999999999</v>
      </c>
      <c r="K289" s="156">
        <f>I289+G289</f>
        <v>1032.3630000000001</v>
      </c>
    </row>
    <row r="290" spans="1:11">
      <c r="A290" s="246" t="s">
        <v>61</v>
      </c>
      <c r="B290" s="204"/>
      <c r="C290" s="299" t="s">
        <v>60</v>
      </c>
      <c r="D290" s="168"/>
      <c r="E290" s="167"/>
      <c r="F290" s="169"/>
      <c r="G290" s="170">
        <f>G291+G292</f>
        <v>235.45</v>
      </c>
      <c r="H290" s="169"/>
      <c r="I290" s="170">
        <f>I291+I292</f>
        <v>1505.6031</v>
      </c>
      <c r="J290" s="169"/>
      <c r="K290" s="171">
        <f>K291+K292</f>
        <v>1741.0531000000001</v>
      </c>
    </row>
    <row r="291" spans="1:11" ht="20.399999999999999">
      <c r="A291" s="247" t="s">
        <v>59</v>
      </c>
      <c r="B291" s="205" t="s">
        <v>58</v>
      </c>
      <c r="C291" s="297" t="s">
        <v>57</v>
      </c>
      <c r="D291" s="142" t="s">
        <v>56</v>
      </c>
      <c r="E291" s="172">
        <v>1</v>
      </c>
      <c r="F291" s="155">
        <v>235.45</v>
      </c>
      <c r="G291" s="145">
        <f>F291*E291</f>
        <v>235.45</v>
      </c>
      <c r="H291" s="155">
        <v>5.6031000000000004</v>
      </c>
      <c r="I291" s="145">
        <f>H291*E291</f>
        <v>5.6031000000000004</v>
      </c>
      <c r="J291" s="155">
        <f>H291+F291</f>
        <v>241.0531</v>
      </c>
      <c r="K291" s="156">
        <f>I291+G291</f>
        <v>241.0531</v>
      </c>
    </row>
    <row r="292" spans="1:11">
      <c r="A292" s="247" t="s">
        <v>55</v>
      </c>
      <c r="B292" s="205" t="s">
        <v>54</v>
      </c>
      <c r="C292" s="297" t="s">
        <v>53</v>
      </c>
      <c r="D292" s="142" t="s">
        <v>52</v>
      </c>
      <c r="E292" s="172">
        <v>1</v>
      </c>
      <c r="F292" s="155"/>
      <c r="G292" s="145">
        <f>F292*E292</f>
        <v>0</v>
      </c>
      <c r="H292" s="155">
        <v>1500</v>
      </c>
      <c r="I292" s="145">
        <f>H292*E292</f>
        <v>1500</v>
      </c>
      <c r="J292" s="155">
        <f>H292+F292</f>
        <v>1500</v>
      </c>
      <c r="K292" s="156">
        <f>I292+G292</f>
        <v>1500</v>
      </c>
    </row>
    <row r="293" spans="1:11">
      <c r="A293" s="244" t="s">
        <v>51</v>
      </c>
      <c r="B293" s="210"/>
      <c r="C293" s="300" t="s">
        <v>49</v>
      </c>
      <c r="D293" s="158"/>
      <c r="E293" s="157"/>
      <c r="F293" s="159"/>
      <c r="G293" s="160">
        <f>G294</f>
        <v>4043.5604720000001</v>
      </c>
      <c r="H293" s="159"/>
      <c r="I293" s="160">
        <f>I294</f>
        <v>13199.610718999998</v>
      </c>
      <c r="J293" s="159"/>
      <c r="K293" s="161">
        <f>K294</f>
        <v>17243.171190999998</v>
      </c>
    </row>
    <row r="294" spans="1:11">
      <c r="A294" s="245" t="s">
        <v>50</v>
      </c>
      <c r="B294" s="211"/>
      <c r="C294" s="301" t="s">
        <v>49</v>
      </c>
      <c r="D294" s="163"/>
      <c r="E294" s="162"/>
      <c r="F294" s="164"/>
      <c r="G294" s="165">
        <f>G295+G298</f>
        <v>4043.5604720000001</v>
      </c>
      <c r="H294" s="164"/>
      <c r="I294" s="165">
        <f>I295+I298</f>
        <v>13199.610718999998</v>
      </c>
      <c r="J294" s="164"/>
      <c r="K294" s="166">
        <f>K295+K298</f>
        <v>17243.171190999998</v>
      </c>
    </row>
    <row r="295" spans="1:11">
      <c r="A295" s="246" t="s">
        <v>48</v>
      </c>
      <c r="B295" s="212"/>
      <c r="C295" s="299" t="s">
        <v>47</v>
      </c>
      <c r="D295" s="168"/>
      <c r="E295" s="167"/>
      <c r="F295" s="169"/>
      <c r="G295" s="170">
        <f>G296+G297</f>
        <v>2231.8771700000002</v>
      </c>
      <c r="H295" s="169"/>
      <c r="I295" s="170">
        <f>I296+I297</f>
        <v>1454.0699900000002</v>
      </c>
      <c r="J295" s="169"/>
      <c r="K295" s="171">
        <f>K296+K297</f>
        <v>3685.9471600000002</v>
      </c>
    </row>
    <row r="296" spans="1:11">
      <c r="A296" s="247" t="s">
        <v>46</v>
      </c>
      <c r="B296" s="205" t="s">
        <v>45</v>
      </c>
      <c r="C296" s="297" t="s">
        <v>44</v>
      </c>
      <c r="D296" s="142" t="s">
        <v>25</v>
      </c>
      <c r="E296" s="172">
        <v>24.35</v>
      </c>
      <c r="F296" s="155">
        <v>81.503</v>
      </c>
      <c r="G296" s="145">
        <f>F296*E296</f>
        <v>1984.5980500000001</v>
      </c>
      <c r="H296" s="155">
        <v>17.345700000000001</v>
      </c>
      <c r="I296" s="145">
        <f>H296*E296</f>
        <v>422.36779500000006</v>
      </c>
      <c r="J296" s="155">
        <f>H296+F296</f>
        <v>98.848700000000008</v>
      </c>
      <c r="K296" s="156">
        <f>I296+G296</f>
        <v>2406.9658450000002</v>
      </c>
    </row>
    <row r="297" spans="1:11" ht="40.799999999999997">
      <c r="A297" s="247" t="s">
        <v>43</v>
      </c>
      <c r="B297" s="205" t="s">
        <v>42</v>
      </c>
      <c r="C297" s="297" t="s">
        <v>41</v>
      </c>
      <c r="D297" s="142" t="s">
        <v>25</v>
      </c>
      <c r="E297" s="172">
        <v>24.35</v>
      </c>
      <c r="F297" s="155">
        <v>10.155200000000001</v>
      </c>
      <c r="G297" s="145">
        <f>F297*E297</f>
        <v>247.27912000000003</v>
      </c>
      <c r="H297" s="155">
        <v>42.369700000000002</v>
      </c>
      <c r="I297" s="145">
        <f>H297*E297</f>
        <v>1031.7021950000001</v>
      </c>
      <c r="J297" s="155">
        <f>H297+F297</f>
        <v>52.524900000000002</v>
      </c>
      <c r="K297" s="156">
        <f>I297+G297</f>
        <v>1278.981315</v>
      </c>
    </row>
    <row r="298" spans="1:11">
      <c r="A298" s="246" t="s">
        <v>40</v>
      </c>
      <c r="B298" s="204"/>
      <c r="C298" s="299" t="s">
        <v>39</v>
      </c>
      <c r="D298" s="168"/>
      <c r="E298" s="167"/>
      <c r="F298" s="169"/>
      <c r="G298" s="170">
        <f>G299</f>
        <v>1811.6833019999999</v>
      </c>
      <c r="H298" s="169"/>
      <c r="I298" s="170">
        <f>I299</f>
        <v>11745.540728999998</v>
      </c>
      <c r="J298" s="169"/>
      <c r="K298" s="171">
        <f>K299</f>
        <v>13557.224030999998</v>
      </c>
    </row>
    <row r="299" spans="1:11" ht="21" thickBot="1">
      <c r="A299" s="248" t="s">
        <v>38</v>
      </c>
      <c r="B299" s="206" t="s">
        <v>37</v>
      </c>
      <c r="C299" s="298" t="s">
        <v>36</v>
      </c>
      <c r="D299" s="174" t="s">
        <v>25</v>
      </c>
      <c r="E299" s="173">
        <v>556.79</v>
      </c>
      <c r="F299" s="175">
        <v>3.2538</v>
      </c>
      <c r="G299" s="176">
        <f>F299*E299</f>
        <v>1811.6833019999999</v>
      </c>
      <c r="H299" s="175">
        <v>21.095099999999999</v>
      </c>
      <c r="I299" s="176">
        <f>H299*E299</f>
        <v>11745.540728999998</v>
      </c>
      <c r="J299" s="175">
        <f>H299+F299</f>
        <v>24.3489</v>
      </c>
      <c r="K299" s="177">
        <f>I299+G299</f>
        <v>13557.224030999998</v>
      </c>
    </row>
    <row r="300" spans="1:11" ht="10.8" thickTop="1">
      <c r="A300" s="249" t="s">
        <v>35</v>
      </c>
      <c r="B300" s="209"/>
      <c r="C300" s="302" t="s">
        <v>34</v>
      </c>
      <c r="D300" s="179"/>
      <c r="E300" s="178"/>
      <c r="F300" s="180"/>
      <c r="G300" s="181">
        <f>G301+G307</f>
        <v>50940.886200000001</v>
      </c>
      <c r="H300" s="180"/>
      <c r="I300" s="181">
        <f>I301+I307</f>
        <v>146573.2855</v>
      </c>
      <c r="J300" s="180"/>
      <c r="K300" s="182">
        <f>K301+K307</f>
        <v>197514.17169999998</v>
      </c>
    </row>
    <row r="301" spans="1:11">
      <c r="A301" s="245" t="s">
        <v>33</v>
      </c>
      <c r="B301" s="211"/>
      <c r="C301" s="301" t="s">
        <v>32</v>
      </c>
      <c r="D301" s="163"/>
      <c r="E301" s="162"/>
      <c r="F301" s="164"/>
      <c r="G301" s="165">
        <f>G302+G308</f>
        <v>25597.9231</v>
      </c>
      <c r="H301" s="164"/>
      <c r="I301" s="165">
        <f>I302+I308</f>
        <v>139626.04999999999</v>
      </c>
      <c r="J301" s="164"/>
      <c r="K301" s="166">
        <f>K302+K308</f>
        <v>165223.97309999997</v>
      </c>
    </row>
    <row r="302" spans="1:11">
      <c r="A302" s="246" t="s">
        <v>31</v>
      </c>
      <c r="B302" s="212"/>
      <c r="C302" s="299" t="s">
        <v>30</v>
      </c>
      <c r="D302" s="168"/>
      <c r="E302" s="167"/>
      <c r="F302" s="169"/>
      <c r="G302" s="170">
        <f>G303+G304+G305+G306</f>
        <v>254.96</v>
      </c>
      <c r="H302" s="169"/>
      <c r="I302" s="170">
        <f>I303+I304+I305+I306</f>
        <v>132678.81449999998</v>
      </c>
      <c r="J302" s="169"/>
      <c r="K302" s="171">
        <f>K303+K304+K305+K306</f>
        <v>132933.77449999997</v>
      </c>
    </row>
    <row r="303" spans="1:11">
      <c r="A303" s="247" t="s">
        <v>29</v>
      </c>
      <c r="B303" s="205" t="s">
        <v>560</v>
      </c>
      <c r="C303" s="297" t="s">
        <v>561</v>
      </c>
      <c r="D303" s="142" t="s">
        <v>28</v>
      </c>
      <c r="E303" s="172">
        <v>3</v>
      </c>
      <c r="F303" s="155"/>
      <c r="G303" s="145">
        <f>F303*E303</f>
        <v>0</v>
      </c>
      <c r="H303" s="155">
        <v>30464.152900000001</v>
      </c>
      <c r="I303" s="145">
        <f>H303*E303</f>
        <v>91392.458700000003</v>
      </c>
      <c r="J303" s="155">
        <f>H303+F303</f>
        <v>30464.152900000001</v>
      </c>
      <c r="K303" s="156">
        <f>I303+G303</f>
        <v>91392.458700000003</v>
      </c>
    </row>
    <row r="304" spans="1:11" ht="20.399999999999999">
      <c r="A304" s="251">
        <v>8001001002</v>
      </c>
      <c r="B304" s="205" t="s">
        <v>562</v>
      </c>
      <c r="C304" s="297" t="s">
        <v>563</v>
      </c>
      <c r="D304" s="142" t="s">
        <v>28</v>
      </c>
      <c r="E304" s="172">
        <v>3</v>
      </c>
      <c r="F304" s="155"/>
      <c r="G304" s="145">
        <f>F304*E304</f>
        <v>0</v>
      </c>
      <c r="H304" s="155">
        <v>7107.4357</v>
      </c>
      <c r="I304" s="145">
        <f>H304*E304</f>
        <v>21322.307099999998</v>
      </c>
      <c r="J304" s="155">
        <f>H304+F304</f>
        <v>7107.4357</v>
      </c>
      <c r="K304" s="156">
        <f t="shared" ref="J304:K306" si="26">I304+G304</f>
        <v>21322.307099999998</v>
      </c>
    </row>
    <row r="305" spans="1:11">
      <c r="A305" s="251">
        <v>8001001003</v>
      </c>
      <c r="B305" s="205" t="s">
        <v>564</v>
      </c>
      <c r="C305" s="297" t="s">
        <v>565</v>
      </c>
      <c r="D305" s="142" t="s">
        <v>28</v>
      </c>
      <c r="E305" s="172">
        <v>3</v>
      </c>
      <c r="F305" s="155"/>
      <c r="G305" s="145">
        <f>F305*E305</f>
        <v>0</v>
      </c>
      <c r="H305" s="155">
        <v>6654.6828999999998</v>
      </c>
      <c r="I305" s="145">
        <f>H305*E305</f>
        <v>19964.048699999999</v>
      </c>
      <c r="J305" s="155">
        <f>H305+F305</f>
        <v>6654.6828999999998</v>
      </c>
      <c r="K305" s="156">
        <f t="shared" si="26"/>
        <v>19964.048699999999</v>
      </c>
    </row>
    <row r="306" spans="1:11">
      <c r="A306" s="251">
        <v>8001001004</v>
      </c>
      <c r="B306" s="205">
        <v>12448</v>
      </c>
      <c r="C306" s="297" t="s">
        <v>566</v>
      </c>
      <c r="D306" s="142" t="s">
        <v>56</v>
      </c>
      <c r="E306" s="172">
        <v>1</v>
      </c>
      <c r="F306" s="155">
        <v>254.96</v>
      </c>
      <c r="G306" s="145">
        <f t="shared" ref="G306" si="27">F306*E306</f>
        <v>254.96</v>
      </c>
      <c r="H306" s="155"/>
      <c r="I306" s="145">
        <f t="shared" ref="I306" si="28">H306*E306</f>
        <v>0</v>
      </c>
      <c r="J306" s="155">
        <f t="shared" si="26"/>
        <v>254.96</v>
      </c>
      <c r="K306" s="156">
        <f t="shared" si="26"/>
        <v>254.96</v>
      </c>
    </row>
    <row r="307" spans="1:11">
      <c r="A307" s="254">
        <v>8002</v>
      </c>
      <c r="B307" s="211"/>
      <c r="C307" s="301" t="s">
        <v>567</v>
      </c>
      <c r="D307" s="163"/>
      <c r="E307" s="162"/>
      <c r="F307" s="164"/>
      <c r="G307" s="165">
        <f>G308</f>
        <v>25342.963100000001</v>
      </c>
      <c r="H307" s="164"/>
      <c r="I307" s="165">
        <f>I308</f>
        <v>6947.2354999999989</v>
      </c>
      <c r="J307" s="164"/>
      <c r="K307" s="166">
        <f>K308</f>
        <v>32290.198599999996</v>
      </c>
    </row>
    <row r="308" spans="1:11">
      <c r="A308" s="246" t="s">
        <v>27</v>
      </c>
      <c r="B308" s="204"/>
      <c r="C308" s="299" t="s">
        <v>568</v>
      </c>
      <c r="D308" s="168"/>
      <c r="E308" s="167"/>
      <c r="F308" s="169"/>
      <c r="G308" s="170">
        <f>G310+G309</f>
        <v>25342.963100000001</v>
      </c>
      <c r="H308" s="169"/>
      <c r="I308" s="170">
        <f>I310+I309</f>
        <v>6947.2354999999989</v>
      </c>
      <c r="J308" s="169"/>
      <c r="K308" s="171">
        <f>K310+K309</f>
        <v>32290.198599999996</v>
      </c>
    </row>
    <row r="309" spans="1:11" ht="30.6">
      <c r="A309" s="247" t="s">
        <v>26</v>
      </c>
      <c r="B309" s="205" t="s">
        <v>569</v>
      </c>
      <c r="C309" s="297" t="s">
        <v>570</v>
      </c>
      <c r="D309" s="142" t="s">
        <v>25</v>
      </c>
      <c r="E309" s="172">
        <v>15</v>
      </c>
      <c r="F309" s="155">
        <v>1038.4241999999999</v>
      </c>
      <c r="G309" s="144">
        <f>F309*E309</f>
        <v>15576.362999999999</v>
      </c>
      <c r="H309" s="155">
        <v>314.10809999999998</v>
      </c>
      <c r="I309" s="144">
        <f>H309*E309</f>
        <v>4711.6214999999993</v>
      </c>
      <c r="J309" s="155">
        <f>H309+F309</f>
        <v>1352.5322999999999</v>
      </c>
      <c r="K309" s="156">
        <f>I309+G309</f>
        <v>20287.984499999999</v>
      </c>
    </row>
    <row r="310" spans="1:11" ht="21" thickBot="1">
      <c r="A310" s="255">
        <v>8001002002</v>
      </c>
      <c r="B310" s="213" t="s">
        <v>571</v>
      </c>
      <c r="C310" s="304" t="s">
        <v>572</v>
      </c>
      <c r="D310" s="184" t="s">
        <v>25</v>
      </c>
      <c r="E310" s="183">
        <v>10</v>
      </c>
      <c r="F310" s="185">
        <v>976.66001000000006</v>
      </c>
      <c r="G310" s="186">
        <f>F310*E310</f>
        <v>9766.6000999999997</v>
      </c>
      <c r="H310" s="185">
        <v>223.56139999999999</v>
      </c>
      <c r="I310" s="186">
        <f>H310*E310</f>
        <v>2235.614</v>
      </c>
      <c r="J310" s="185">
        <f>H310+F310</f>
        <v>1200.2214100000001</v>
      </c>
      <c r="K310" s="187">
        <f>I310+G310</f>
        <v>12002.214099999999</v>
      </c>
    </row>
    <row r="311" spans="1:11">
      <c r="A311" s="256"/>
      <c r="B311" s="205"/>
      <c r="K311" s="156"/>
    </row>
    <row r="312" spans="1:11">
      <c r="A312" s="256"/>
      <c r="B312" s="205"/>
      <c r="C312" s="281" t="s">
        <v>24</v>
      </c>
      <c r="D312" s="281"/>
      <c r="E312" s="281"/>
      <c r="G312" s="144">
        <f>G300+G293+G280+G179+G69+G34+G18+G6</f>
        <v>396589.08655339997</v>
      </c>
      <c r="K312" s="156"/>
    </row>
    <row r="313" spans="1:11">
      <c r="B313" s="205"/>
      <c r="C313" s="281" t="s">
        <v>23</v>
      </c>
      <c r="D313" s="281"/>
      <c r="E313" s="281"/>
      <c r="F313" s="188"/>
      <c r="H313" s="188"/>
      <c r="I313" s="144">
        <f>I300+I293+I280+I179+I69+I34+I18+I6</f>
        <v>321736.31086561992</v>
      </c>
      <c r="J313" s="188"/>
      <c r="K313" s="156"/>
    </row>
    <row r="314" spans="1:11">
      <c r="B314" s="205"/>
      <c r="C314" s="189"/>
      <c r="F314" s="188"/>
      <c r="H314" s="188"/>
      <c r="J314" s="188"/>
      <c r="K314" s="156"/>
    </row>
    <row r="315" spans="1:11">
      <c r="A315" s="190"/>
      <c r="B315" s="214"/>
      <c r="C315" s="215"/>
      <c r="D315" s="215"/>
      <c r="E315" s="215"/>
      <c r="F315" s="215"/>
      <c r="G315" s="216"/>
      <c r="H315" s="217"/>
      <c r="I315" s="215"/>
      <c r="J315" s="215"/>
      <c r="K315" s="156"/>
    </row>
    <row r="316" spans="1:11">
      <c r="A316" s="197"/>
      <c r="B316" s="205"/>
      <c r="C316" s="191" t="s">
        <v>605</v>
      </c>
      <c r="D316" s="218"/>
      <c r="E316" s="218"/>
      <c r="F316" s="218"/>
      <c r="G316" s="218"/>
      <c r="H316" s="218"/>
      <c r="I316" s="215"/>
      <c r="J316" s="215"/>
      <c r="K316" s="156"/>
    </row>
    <row r="317" spans="1:11" s="144" customFormat="1">
      <c r="A317" s="197"/>
      <c r="B317" s="219"/>
      <c r="C317" s="191" t="s">
        <v>22</v>
      </c>
      <c r="D317" s="220"/>
      <c r="E317" s="215"/>
      <c r="F317" s="215"/>
      <c r="G317" s="216"/>
      <c r="H317" s="217"/>
      <c r="I317" s="215"/>
      <c r="J317" s="215"/>
      <c r="K317" s="156"/>
    </row>
    <row r="318" spans="1:11" s="144" customFormat="1" ht="12.75" customHeight="1">
      <c r="A318" s="197"/>
      <c r="B318" s="221"/>
      <c r="C318" s="192" t="s">
        <v>21</v>
      </c>
      <c r="D318" s="193">
        <v>1</v>
      </c>
      <c r="E318" s="222"/>
      <c r="F318" s="222"/>
      <c r="G318" s="216"/>
      <c r="H318" s="222"/>
      <c r="I318" s="222"/>
      <c r="J318" s="215"/>
      <c r="K318" s="156"/>
    </row>
    <row r="319" spans="1:11" s="144" customFormat="1">
      <c r="A319" s="197"/>
      <c r="B319" s="223"/>
      <c r="C319" s="192" t="s">
        <v>606</v>
      </c>
      <c r="D319" s="193">
        <v>1.27</v>
      </c>
      <c r="E319" s="272" t="s">
        <v>20</v>
      </c>
      <c r="F319" s="272"/>
      <c r="G319" s="272"/>
      <c r="H319" s="222"/>
      <c r="I319" s="222"/>
      <c r="J319" s="215"/>
      <c r="K319" s="156"/>
    </row>
    <row r="320" spans="1:11" s="144" customFormat="1" ht="12.75" customHeight="1">
      <c r="A320" s="197"/>
      <c r="B320" s="221"/>
      <c r="C320" s="192" t="s">
        <v>19</v>
      </c>
      <c r="D320" s="193">
        <v>1.39</v>
      </c>
      <c r="E320" s="258" t="s">
        <v>18</v>
      </c>
      <c r="F320" s="258"/>
      <c r="G320" s="258"/>
      <c r="H320" s="222"/>
      <c r="I320" s="222"/>
      <c r="J320" s="215"/>
      <c r="K320" s="156"/>
    </row>
    <row r="321" spans="1:11" s="144" customFormat="1" ht="12.75" customHeight="1">
      <c r="A321" s="197"/>
      <c r="B321" s="221"/>
      <c r="C321" s="192" t="s">
        <v>17</v>
      </c>
      <c r="D321" s="193">
        <v>4</v>
      </c>
      <c r="E321" s="275"/>
      <c r="F321" s="275"/>
      <c r="G321" s="275"/>
      <c r="H321" s="275"/>
      <c r="I321" s="275"/>
      <c r="J321" s="215"/>
      <c r="K321" s="156"/>
    </row>
    <row r="322" spans="1:11" s="144" customFormat="1">
      <c r="A322" s="197"/>
      <c r="B322" s="221"/>
      <c r="C322" s="192" t="s">
        <v>16</v>
      </c>
      <c r="D322" s="193">
        <v>6</v>
      </c>
      <c r="E322" s="275"/>
      <c r="F322" s="275"/>
      <c r="G322" s="275"/>
      <c r="H322" s="275"/>
      <c r="I322" s="275"/>
      <c r="J322" s="215"/>
      <c r="K322" s="156"/>
    </row>
    <row r="323" spans="1:11" s="144" customFormat="1">
      <c r="A323" s="197"/>
      <c r="B323" s="221"/>
      <c r="C323" s="192" t="s">
        <v>15</v>
      </c>
      <c r="D323" s="194">
        <f>D324+D325+D327+D326</f>
        <v>13.15</v>
      </c>
      <c r="E323" s="222"/>
      <c r="F323" s="222"/>
      <c r="G323" s="216"/>
      <c r="H323" s="222"/>
      <c r="I323" s="222"/>
      <c r="J323" s="215"/>
      <c r="K323" s="156"/>
    </row>
    <row r="324" spans="1:11" s="144" customFormat="1">
      <c r="A324" s="197"/>
      <c r="B324" s="224"/>
      <c r="C324" s="195" t="s">
        <v>14</v>
      </c>
      <c r="D324" s="196">
        <v>3</v>
      </c>
      <c r="E324" s="222"/>
      <c r="F324" s="222"/>
      <c r="G324" s="216"/>
      <c r="H324" s="222"/>
      <c r="I324" s="222"/>
      <c r="J324" s="215"/>
      <c r="K324" s="156"/>
    </row>
    <row r="325" spans="1:11" s="144" customFormat="1">
      <c r="A325" s="197"/>
      <c r="B325" s="224"/>
      <c r="C325" s="195" t="s">
        <v>13</v>
      </c>
      <c r="D325" s="196">
        <v>0.65</v>
      </c>
      <c r="E325" s="222"/>
      <c r="F325" s="222"/>
      <c r="G325" s="216"/>
      <c r="H325" s="222"/>
      <c r="I325" s="222"/>
      <c r="J325" s="215"/>
      <c r="K325" s="156"/>
    </row>
    <row r="326" spans="1:11" s="144" customFormat="1" ht="12.75" customHeight="1">
      <c r="A326" s="197"/>
      <c r="B326" s="224"/>
      <c r="C326" s="195" t="s">
        <v>12</v>
      </c>
      <c r="D326" s="196">
        <v>4.5</v>
      </c>
      <c r="E326" s="222"/>
      <c r="F326" s="222"/>
      <c r="G326" s="216"/>
      <c r="H326" s="222"/>
      <c r="I326" s="222"/>
      <c r="J326" s="215"/>
      <c r="K326" s="156"/>
    </row>
    <row r="327" spans="1:11" s="144" customFormat="1" ht="12.75" customHeight="1">
      <c r="A327" s="197"/>
      <c r="B327" s="225"/>
      <c r="C327" s="195" t="s">
        <v>607</v>
      </c>
      <c r="D327" s="196">
        <v>5</v>
      </c>
      <c r="E327" s="222"/>
      <c r="F327" s="222"/>
      <c r="G327" s="216"/>
      <c r="H327" s="222"/>
      <c r="I327" s="222"/>
      <c r="J327" s="215"/>
      <c r="K327" s="156"/>
    </row>
    <row r="328" spans="1:11" s="144" customFormat="1">
      <c r="A328" s="197"/>
      <c r="B328" s="226"/>
      <c r="C328" s="227"/>
      <c r="D328" s="198"/>
      <c r="E328" s="222"/>
      <c r="F328" s="222"/>
      <c r="G328" s="216"/>
      <c r="H328" s="222"/>
      <c r="I328" s="222"/>
      <c r="J328" s="215"/>
      <c r="K328" s="156"/>
    </row>
    <row r="329" spans="1:11" s="144" customFormat="1">
      <c r="A329" s="197"/>
      <c r="B329" s="269" t="s">
        <v>11</v>
      </c>
      <c r="C329" s="270"/>
      <c r="D329" s="199">
        <f>TRUNC(((((1+(D321+D318+D319)/100)*((1+D320/100))*((1+D322/100)))/((1-D323/100)))-1)*100,2)</f>
        <v>31.5</v>
      </c>
      <c r="E329" s="222"/>
      <c r="F329" s="222"/>
      <c r="G329" s="216"/>
      <c r="H329" s="217"/>
      <c r="I329" s="215"/>
      <c r="J329" s="215"/>
      <c r="K329" s="156"/>
    </row>
    <row r="330" spans="1:11" s="144" customFormat="1">
      <c r="A330" s="197"/>
      <c r="B330" s="228"/>
      <c r="C330" s="227"/>
      <c r="D330" s="220"/>
      <c r="E330" s="215"/>
      <c r="F330" s="215"/>
      <c r="G330" s="216"/>
      <c r="H330" s="217"/>
      <c r="I330" s="215"/>
      <c r="J330" s="215"/>
      <c r="K330" s="156"/>
    </row>
    <row r="331" spans="1:11" s="144" customFormat="1">
      <c r="A331" s="197"/>
      <c r="B331" s="229" t="s">
        <v>10</v>
      </c>
      <c r="C331" s="227"/>
      <c r="D331" s="220"/>
      <c r="E331" s="215"/>
      <c r="F331" s="215"/>
      <c r="G331" s="216"/>
      <c r="H331" s="217">
        <f>TRUNC(G312*D329/100,2)</f>
        <v>124925.56</v>
      </c>
      <c r="I331" s="215"/>
      <c r="J331" s="215"/>
      <c r="K331" s="156"/>
    </row>
    <row r="332" spans="1:11" s="144" customFormat="1">
      <c r="A332" s="197"/>
      <c r="B332" s="229" t="s">
        <v>9</v>
      </c>
      <c r="C332" s="227"/>
      <c r="D332" s="220"/>
      <c r="E332" s="215"/>
      <c r="F332" s="215"/>
      <c r="G332" s="216"/>
      <c r="H332" s="215"/>
      <c r="I332" s="217">
        <f>TRUNC(I313*D329/100,2)</f>
        <v>101346.93</v>
      </c>
      <c r="J332" s="215"/>
      <c r="K332" s="156"/>
    </row>
    <row r="333" spans="1:11" s="144" customFormat="1">
      <c r="A333" s="197"/>
      <c r="B333" s="228"/>
      <c r="C333" s="227"/>
      <c r="D333" s="220"/>
      <c r="E333" s="215"/>
      <c r="F333" s="215"/>
      <c r="G333" s="216"/>
      <c r="H333" s="217"/>
      <c r="I333" s="215"/>
      <c r="J333" s="215"/>
      <c r="K333" s="156"/>
    </row>
    <row r="334" spans="1:11" s="144" customFormat="1">
      <c r="A334" s="257"/>
      <c r="B334" s="259" t="s">
        <v>8</v>
      </c>
      <c r="C334" s="260"/>
      <c r="D334" s="230"/>
      <c r="E334" s="231"/>
      <c r="F334" s="231"/>
      <c r="G334" s="232"/>
      <c r="H334" s="231"/>
      <c r="I334" s="231">
        <f>I332+H331</f>
        <v>226272.49</v>
      </c>
      <c r="J334" s="215"/>
      <c r="K334" s="156"/>
    </row>
    <row r="335" spans="1:11" s="144" customFormat="1">
      <c r="A335" s="197"/>
      <c r="B335" s="233"/>
      <c r="C335" s="227"/>
      <c r="D335" s="220"/>
      <c r="E335" s="215"/>
      <c r="F335" s="215"/>
      <c r="G335" s="216"/>
      <c r="H335" s="215"/>
      <c r="I335" s="215"/>
      <c r="J335" s="215"/>
      <c r="K335" s="156"/>
    </row>
    <row r="336" spans="1:11" s="144" customFormat="1">
      <c r="A336" s="197"/>
      <c r="B336" s="233"/>
      <c r="C336" s="227"/>
      <c r="D336" s="220"/>
      <c r="E336" s="215"/>
      <c r="F336" s="215"/>
      <c r="G336" s="216"/>
      <c r="H336" s="215"/>
      <c r="I336" s="215"/>
      <c r="J336" s="215"/>
      <c r="K336" s="156"/>
    </row>
    <row r="337" spans="1:11" s="144" customFormat="1" ht="13.2" customHeight="1">
      <c r="A337" s="197"/>
      <c r="B337" s="282" t="s">
        <v>7</v>
      </c>
      <c r="C337" s="283"/>
      <c r="D337" s="234"/>
      <c r="E337" s="235"/>
      <c r="F337" s="235"/>
      <c r="G337" s="236"/>
      <c r="H337" s="237"/>
      <c r="I337" s="235"/>
      <c r="J337" s="215"/>
      <c r="K337" s="156"/>
    </row>
    <row r="338" spans="1:11" s="144" customFormat="1">
      <c r="A338" s="197"/>
      <c r="B338" s="228"/>
      <c r="C338" s="227"/>
      <c r="D338" s="220"/>
      <c r="E338" s="215"/>
      <c r="F338" s="215"/>
      <c r="G338" s="216"/>
      <c r="H338" s="217"/>
      <c r="I338" s="215"/>
      <c r="J338" s="215"/>
      <c r="K338" s="156"/>
    </row>
    <row r="339" spans="1:11" s="144" customFormat="1">
      <c r="A339" s="197"/>
      <c r="B339" s="284" t="s">
        <v>6</v>
      </c>
      <c r="C339" s="285"/>
      <c r="D339" s="220"/>
      <c r="E339" s="215"/>
      <c r="F339" s="215"/>
      <c r="G339" s="216"/>
      <c r="H339" s="217">
        <f>TRUNC(G312+H331,2)</f>
        <v>521514.64</v>
      </c>
      <c r="I339" s="215"/>
      <c r="J339" s="215"/>
      <c r="K339" s="156"/>
    </row>
    <row r="340" spans="1:11" s="144" customFormat="1">
      <c r="A340" s="197"/>
      <c r="B340" s="284" t="s">
        <v>5</v>
      </c>
      <c r="C340" s="285"/>
      <c r="D340" s="220"/>
      <c r="E340" s="215"/>
      <c r="F340" s="215"/>
      <c r="G340" s="216"/>
      <c r="H340" s="215"/>
      <c r="I340" s="217">
        <f>TRUNC(I313+I332,2)</f>
        <v>423083.24</v>
      </c>
      <c r="J340" s="215"/>
      <c r="K340" s="156"/>
    </row>
    <row r="341" spans="1:11" s="144" customFormat="1">
      <c r="A341" s="197"/>
      <c r="B341" s="228"/>
      <c r="C341" s="227"/>
      <c r="D341" s="220"/>
      <c r="E341" s="215"/>
      <c r="F341" s="215"/>
      <c r="G341" s="216"/>
      <c r="H341" s="217"/>
      <c r="I341" s="215"/>
      <c r="J341" s="215"/>
      <c r="K341" s="156"/>
    </row>
    <row r="342" spans="1:11" s="144" customFormat="1">
      <c r="A342" s="257"/>
      <c r="B342" s="261" t="s">
        <v>4</v>
      </c>
      <c r="C342" s="262"/>
      <c r="D342" s="230"/>
      <c r="E342" s="231"/>
      <c r="F342" s="231"/>
      <c r="G342" s="232"/>
      <c r="H342" s="231"/>
      <c r="I342" s="231">
        <f>I340+H339</f>
        <v>944597.88</v>
      </c>
      <c r="J342" s="215"/>
      <c r="K342" s="156"/>
    </row>
    <row r="343" spans="1:11" s="144" customFormat="1">
      <c r="A343" s="197"/>
      <c r="B343" s="233"/>
      <c r="C343" s="227"/>
      <c r="D343" s="220"/>
      <c r="E343" s="215"/>
      <c r="F343" s="215"/>
      <c r="G343" s="216"/>
      <c r="H343" s="215"/>
      <c r="I343" s="215"/>
      <c r="J343" s="215"/>
      <c r="K343" s="156"/>
    </row>
    <row r="344" spans="1:11" s="144" customFormat="1">
      <c r="A344" s="172"/>
      <c r="B344" s="205"/>
      <c r="C344" s="227"/>
      <c r="D344" s="227"/>
      <c r="E344" s="227"/>
      <c r="F344" s="227"/>
      <c r="G344" s="227"/>
      <c r="H344" s="215"/>
      <c r="I344" s="215"/>
      <c r="J344" s="215"/>
      <c r="K344" s="156"/>
    </row>
    <row r="345" spans="1:11" s="144" customFormat="1">
      <c r="A345" s="172"/>
      <c r="B345" s="205"/>
      <c r="C345" s="227"/>
      <c r="D345" s="227"/>
      <c r="E345" s="227"/>
      <c r="F345" s="227"/>
      <c r="G345" s="227"/>
      <c r="H345" s="215"/>
      <c r="I345" s="215"/>
      <c r="J345" s="215"/>
      <c r="K345" s="156"/>
    </row>
    <row r="346" spans="1:11" s="144" customFormat="1">
      <c r="A346" s="172"/>
      <c r="B346" s="271" t="s">
        <v>3</v>
      </c>
      <c r="C346" s="272"/>
      <c r="D346" s="238"/>
      <c r="E346" s="239"/>
      <c r="F346" s="215"/>
      <c r="G346" s="227"/>
      <c r="H346" s="215"/>
      <c r="I346" s="215"/>
      <c r="J346" s="215"/>
      <c r="K346" s="156"/>
    </row>
    <row r="347" spans="1:11" s="144" customFormat="1">
      <c r="A347" s="172"/>
      <c r="B347" s="273" t="s">
        <v>2</v>
      </c>
      <c r="C347" s="274"/>
      <c r="D347" s="239"/>
      <c r="E347" s="200"/>
      <c r="F347" s="215"/>
      <c r="G347" s="227"/>
      <c r="H347" s="215"/>
      <c r="I347" s="215" t="s">
        <v>1</v>
      </c>
      <c r="J347" s="215"/>
      <c r="K347" s="156"/>
    </row>
    <row r="348" spans="1:11" s="144" customFormat="1" ht="10.8" thickBot="1">
      <c r="A348" s="172"/>
      <c r="B348" s="263" t="s">
        <v>0</v>
      </c>
      <c r="C348" s="264"/>
      <c r="D348" s="240"/>
      <c r="E348" s="241"/>
      <c r="F348" s="242"/>
      <c r="G348" s="243"/>
      <c r="H348" s="242"/>
      <c r="I348" s="242"/>
      <c r="J348" s="242"/>
      <c r="K348" s="187"/>
    </row>
    <row r="349" spans="1:11" s="144" customFormat="1">
      <c r="A349" s="172"/>
      <c r="B349" s="172"/>
      <c r="C349" s="197"/>
      <c r="D349" s="197"/>
      <c r="E349" s="197"/>
      <c r="F349" s="197"/>
      <c r="G349" s="197"/>
      <c r="H349" s="190"/>
      <c r="I349" s="190"/>
      <c r="J349" s="190"/>
    </row>
  </sheetData>
  <mergeCells count="23">
    <mergeCell ref="D3:D5"/>
    <mergeCell ref="E3:E5"/>
    <mergeCell ref="B339:C339"/>
    <mergeCell ref="B340:C340"/>
    <mergeCell ref="A3:A5"/>
    <mergeCell ref="B3:B5"/>
    <mergeCell ref="C3:C5"/>
    <mergeCell ref="B342:C342"/>
    <mergeCell ref="B348:C348"/>
    <mergeCell ref="B1:J1"/>
    <mergeCell ref="B2:J2"/>
    <mergeCell ref="B329:C329"/>
    <mergeCell ref="B346:C346"/>
    <mergeCell ref="B347:C347"/>
    <mergeCell ref="E321:I322"/>
    <mergeCell ref="F3:K3"/>
    <mergeCell ref="F4:G4"/>
    <mergeCell ref="H4:I4"/>
    <mergeCell ref="J4:K4"/>
    <mergeCell ref="C312:E312"/>
    <mergeCell ref="C313:E313"/>
    <mergeCell ref="E319:G319"/>
    <mergeCell ref="B337:C337"/>
  </mergeCells>
  <phoneticPr fontId="4" type="noConversion"/>
  <pageMargins left="0.511811024" right="0.511811024" top="0.78740157499999996" bottom="0.78740157499999996" header="0.31496062000000002" footer="0.31496062000000002"/>
  <pageSetup paperSize="9" scale="85" orientation="landscape" r:id="rId1"/>
  <rowBreaks count="7" manualBreakCount="7">
    <brk id="33" min="1" max="10" man="1"/>
    <brk id="68" min="1" max="10" man="1"/>
    <brk id="104" min="1" max="10" man="1"/>
    <brk id="139" min="1" max="10" man="1"/>
    <brk id="178" min="1" max="10" man="1"/>
    <brk id="260" min="1" max="10" man="1"/>
    <brk id="299" min="1"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4"/>
  <dimension ref="A1:IR44"/>
  <sheetViews>
    <sheetView topLeftCell="D10" zoomScale="130" zoomScaleNormal="130" workbookViewId="0">
      <selection activeCell="N29" sqref="N29"/>
    </sheetView>
  </sheetViews>
  <sheetFormatPr defaultColWidth="10.33203125" defaultRowHeight="13.2"/>
  <cols>
    <col min="1" max="1" width="5" style="4" customWidth="1"/>
    <col min="2" max="2" width="46.44140625" style="1" customWidth="1"/>
    <col min="3" max="4" width="10.33203125" style="3" customWidth="1"/>
    <col min="5" max="6" width="10.6640625" style="3" customWidth="1"/>
    <col min="7" max="7" width="9" style="2" customWidth="1"/>
    <col min="8" max="8" width="6.5546875" style="2" customWidth="1"/>
    <col min="9" max="9" width="8.44140625" style="2" customWidth="1"/>
    <col min="10" max="10" width="6.5546875" style="2" customWidth="1"/>
    <col min="11" max="11" width="7.88671875" style="2" customWidth="1"/>
    <col min="12" max="12" width="6.5546875" style="2" customWidth="1"/>
    <col min="13" max="13" width="8.6640625" style="2" customWidth="1"/>
    <col min="14" max="14" width="6.5546875" style="2" customWidth="1"/>
    <col min="15" max="15" width="7.88671875" style="2" customWidth="1"/>
    <col min="16" max="16" width="6.5546875" style="2" customWidth="1"/>
    <col min="17" max="17" width="8.6640625" style="2" customWidth="1"/>
    <col min="18" max="18" width="6.5546875" style="2" customWidth="1"/>
    <col min="19" max="248" width="9.109375" style="1" customWidth="1"/>
    <col min="249" max="249" width="5" style="1" customWidth="1"/>
    <col min="250" max="250" width="38.44140625" style="1" customWidth="1"/>
    <col min="251" max="16384" width="10.33203125" style="1"/>
  </cols>
  <sheetData>
    <row r="1" spans="1:252">
      <c r="G1" s="129"/>
      <c r="H1" s="128"/>
      <c r="I1" s="128"/>
      <c r="K1" s="129"/>
      <c r="L1" s="128"/>
      <c r="M1" s="128"/>
      <c r="O1" s="129"/>
      <c r="P1" s="128"/>
      <c r="Q1" s="128"/>
    </row>
    <row r="2" spans="1:252" ht="15.6">
      <c r="B2" s="294" t="s">
        <v>510</v>
      </c>
      <c r="C2" s="294"/>
      <c r="D2" s="294"/>
      <c r="E2" s="294"/>
      <c r="F2" s="294"/>
      <c r="G2" s="294"/>
      <c r="H2" s="294"/>
      <c r="I2" s="294"/>
      <c r="J2" s="294"/>
      <c r="K2" s="1"/>
      <c r="L2" s="134"/>
      <c r="M2" s="134"/>
      <c r="N2" s="134"/>
      <c r="O2" s="1"/>
      <c r="P2" s="134"/>
      <c r="Q2" s="134"/>
      <c r="R2" s="134"/>
    </row>
    <row r="4" spans="1:252" ht="13.8">
      <c r="A4" s="133" t="s">
        <v>509</v>
      </c>
      <c r="G4" s="129"/>
      <c r="H4" s="128"/>
      <c r="I4" s="128"/>
      <c r="K4" s="129"/>
      <c r="L4" s="128"/>
      <c r="M4" s="128"/>
      <c r="O4" s="129"/>
      <c r="P4" s="128"/>
      <c r="Q4" s="128"/>
    </row>
    <row r="5" spans="1:252" ht="13.8">
      <c r="A5" s="133"/>
      <c r="B5" s="131" t="s">
        <v>508</v>
      </c>
      <c r="G5" s="129"/>
      <c r="H5" s="128"/>
      <c r="I5" s="128"/>
      <c r="K5" s="129"/>
      <c r="L5" s="128"/>
      <c r="M5" s="128"/>
      <c r="O5" s="129"/>
      <c r="P5" s="128"/>
      <c r="Q5" s="128"/>
    </row>
    <row r="6" spans="1:252" ht="13.8">
      <c r="A6" s="133"/>
      <c r="B6" s="131" t="s">
        <v>507</v>
      </c>
      <c r="G6" s="129"/>
      <c r="H6" s="128"/>
      <c r="I6" s="128"/>
      <c r="K6" s="129"/>
      <c r="L6" s="128"/>
      <c r="M6" s="128"/>
      <c r="O6" s="129"/>
      <c r="P6" s="128"/>
      <c r="Q6" s="128"/>
    </row>
    <row r="7" spans="1:252" ht="13.8">
      <c r="A7" s="133"/>
      <c r="B7" s="131" t="s">
        <v>506</v>
      </c>
      <c r="G7" s="129"/>
      <c r="H7" s="128"/>
      <c r="I7" s="128"/>
      <c r="K7" s="129"/>
      <c r="L7" s="128"/>
      <c r="M7" s="128"/>
      <c r="O7" s="129"/>
      <c r="P7" s="128"/>
      <c r="Q7" s="128"/>
    </row>
    <row r="8" spans="1:252" ht="13.8">
      <c r="A8" s="133"/>
      <c r="B8" s="131" t="s">
        <v>505</v>
      </c>
      <c r="G8" s="129"/>
      <c r="H8" s="128"/>
      <c r="I8" s="128"/>
      <c r="K8" s="129"/>
      <c r="L8" s="128"/>
      <c r="M8" s="128"/>
      <c r="O8" s="129"/>
      <c r="P8" s="128"/>
      <c r="Q8" s="128"/>
    </row>
    <row r="9" spans="1:252">
      <c r="A9" s="132"/>
      <c r="B9" s="131" t="s">
        <v>504</v>
      </c>
      <c r="G9" s="129"/>
      <c r="H9" s="128"/>
      <c r="I9" s="128"/>
      <c r="K9" s="129"/>
      <c r="L9" s="128"/>
      <c r="M9" s="128"/>
      <c r="O9" s="129"/>
      <c r="P9" s="128"/>
      <c r="Q9" s="128"/>
    </row>
    <row r="10" spans="1:252">
      <c r="B10" s="130"/>
      <c r="G10" s="129"/>
      <c r="H10" s="128"/>
      <c r="I10" s="128"/>
      <c r="K10" s="129"/>
      <c r="L10" s="128"/>
      <c r="M10" s="128"/>
      <c r="O10" s="129"/>
      <c r="P10" s="128"/>
      <c r="Q10" s="128"/>
    </row>
    <row r="11" spans="1:252" ht="13.8" thickBot="1"/>
    <row r="12" spans="1:252">
      <c r="A12" s="127"/>
      <c r="B12" s="126" t="s">
        <v>503</v>
      </c>
      <c r="C12" s="125"/>
      <c r="D12" s="124"/>
      <c r="E12" s="124"/>
      <c r="F12" s="124"/>
      <c r="G12" s="123"/>
      <c r="H12" s="122"/>
      <c r="I12" s="122"/>
      <c r="J12" s="121"/>
      <c r="K12" s="123"/>
      <c r="L12" s="122"/>
      <c r="M12" s="122"/>
      <c r="N12" s="121"/>
      <c r="O12" s="123"/>
      <c r="P12" s="122"/>
      <c r="Q12" s="122"/>
      <c r="R12" s="121"/>
      <c r="S12" s="123"/>
      <c r="T12" s="122"/>
      <c r="U12" s="122"/>
      <c r="V12" s="121"/>
      <c r="W12" s="123"/>
      <c r="X12" s="122"/>
      <c r="Y12" s="122"/>
      <c r="Z12" s="121"/>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c r="CA12" s="54"/>
      <c r="CB12" s="54"/>
      <c r="CC12" s="54"/>
      <c r="CD12" s="54"/>
      <c r="CE12" s="54"/>
      <c r="CF12" s="54"/>
      <c r="CG12" s="54"/>
      <c r="CH12" s="54"/>
      <c r="CI12" s="54"/>
      <c r="CJ12" s="54"/>
      <c r="CK12" s="54"/>
      <c r="CL12" s="54"/>
      <c r="CM12" s="54"/>
      <c r="CN12" s="54"/>
      <c r="CO12" s="54"/>
      <c r="CP12" s="54"/>
      <c r="CQ12" s="54"/>
      <c r="CR12" s="54"/>
      <c r="CS12" s="54"/>
      <c r="CT12" s="54"/>
      <c r="CU12" s="54"/>
      <c r="CV12" s="54"/>
      <c r="CW12" s="54"/>
      <c r="CX12" s="54"/>
      <c r="CY12" s="54"/>
      <c r="CZ12" s="54"/>
      <c r="DA12" s="54"/>
      <c r="DB12" s="54"/>
      <c r="DC12" s="54"/>
      <c r="DD12" s="54"/>
      <c r="DE12" s="54"/>
      <c r="DF12" s="54"/>
      <c r="DG12" s="54"/>
      <c r="DH12" s="54"/>
      <c r="DI12" s="54"/>
      <c r="DJ12" s="54"/>
      <c r="DK12" s="54"/>
      <c r="DL12" s="54"/>
      <c r="DM12" s="54"/>
      <c r="DN12" s="54"/>
      <c r="DO12" s="54"/>
      <c r="DP12" s="54"/>
      <c r="DQ12" s="54"/>
      <c r="DR12" s="54"/>
      <c r="DS12" s="54"/>
      <c r="DT12" s="54"/>
      <c r="DU12" s="54"/>
      <c r="DV12" s="54"/>
      <c r="DW12" s="54"/>
      <c r="DX12" s="54"/>
      <c r="DY12" s="54"/>
      <c r="DZ12" s="54"/>
      <c r="EA12" s="54"/>
      <c r="EB12" s="54"/>
      <c r="EC12" s="54"/>
      <c r="ED12" s="54"/>
      <c r="EE12" s="54"/>
      <c r="EF12" s="54"/>
      <c r="EG12" s="54"/>
      <c r="EH12" s="54"/>
      <c r="EI12" s="54"/>
      <c r="EJ12" s="54"/>
      <c r="EK12" s="54"/>
      <c r="EL12" s="54"/>
      <c r="EM12" s="54"/>
      <c r="EN12" s="54"/>
      <c r="EO12" s="54"/>
      <c r="EP12" s="54"/>
      <c r="EQ12" s="54"/>
      <c r="ER12" s="54"/>
      <c r="ES12" s="54"/>
      <c r="ET12" s="54"/>
      <c r="EU12" s="54"/>
      <c r="EV12" s="54"/>
      <c r="EW12" s="54"/>
      <c r="EX12" s="54"/>
      <c r="EY12" s="54"/>
      <c r="EZ12" s="54"/>
      <c r="FA12" s="54"/>
      <c r="FB12" s="54"/>
      <c r="FC12" s="54"/>
      <c r="FD12" s="54"/>
      <c r="FE12" s="54"/>
      <c r="FF12" s="54"/>
      <c r="FG12" s="54"/>
      <c r="FH12" s="54"/>
      <c r="FI12" s="54"/>
      <c r="FJ12" s="54"/>
      <c r="FK12" s="54"/>
      <c r="FL12" s="54"/>
      <c r="FM12" s="54"/>
      <c r="FN12" s="54"/>
      <c r="FO12" s="54"/>
      <c r="FP12" s="54"/>
      <c r="FQ12" s="54"/>
      <c r="FR12" s="54"/>
      <c r="FS12" s="54"/>
      <c r="FT12" s="54"/>
      <c r="FU12" s="54"/>
      <c r="FV12" s="54"/>
      <c r="FW12" s="54"/>
      <c r="FX12" s="54"/>
      <c r="FY12" s="54"/>
      <c r="FZ12" s="54"/>
      <c r="GA12" s="54"/>
      <c r="GB12" s="54"/>
      <c r="GC12" s="54"/>
      <c r="GD12" s="54"/>
      <c r="GE12" s="54"/>
      <c r="GF12" s="54"/>
      <c r="GG12" s="54"/>
      <c r="GH12" s="54"/>
      <c r="GI12" s="54"/>
      <c r="GJ12" s="54"/>
      <c r="GK12" s="54"/>
      <c r="GL12" s="54"/>
      <c r="GM12" s="54"/>
      <c r="GN12" s="54"/>
      <c r="GO12" s="54"/>
      <c r="GP12" s="54"/>
      <c r="GQ12" s="54"/>
      <c r="GR12" s="54"/>
      <c r="GS12" s="54"/>
      <c r="GT12" s="54"/>
      <c r="GU12" s="54"/>
      <c r="GV12" s="54"/>
      <c r="GW12" s="54"/>
      <c r="GX12" s="54"/>
      <c r="GY12" s="54"/>
      <c r="GZ12" s="54"/>
      <c r="HA12" s="54"/>
      <c r="HB12" s="54"/>
      <c r="HC12" s="54"/>
      <c r="HD12" s="54"/>
      <c r="HE12" s="54"/>
      <c r="HF12" s="54"/>
      <c r="HG12" s="54"/>
      <c r="HH12" s="54"/>
      <c r="HI12" s="54"/>
      <c r="HJ12" s="54"/>
      <c r="HK12" s="54"/>
      <c r="HL12" s="54"/>
      <c r="HM12" s="54"/>
      <c r="HN12" s="54"/>
      <c r="HO12" s="54"/>
      <c r="HP12" s="54"/>
      <c r="HQ12" s="54"/>
      <c r="HR12" s="54"/>
      <c r="HS12" s="54"/>
      <c r="HT12" s="54"/>
      <c r="HU12" s="54"/>
      <c r="HV12" s="54"/>
      <c r="HW12" s="54"/>
      <c r="HX12" s="54"/>
      <c r="HY12" s="54"/>
      <c r="HZ12" s="54"/>
      <c r="IA12" s="54"/>
      <c r="IB12" s="54"/>
      <c r="IC12" s="54"/>
      <c r="ID12" s="54"/>
      <c r="IE12" s="54"/>
      <c r="IF12" s="54"/>
      <c r="IG12" s="54"/>
      <c r="IH12" s="54"/>
      <c r="II12" s="54"/>
      <c r="IJ12" s="54"/>
      <c r="IK12" s="54"/>
      <c r="IL12" s="54"/>
      <c r="IM12" s="54"/>
      <c r="IN12" s="54"/>
      <c r="IO12" s="54"/>
      <c r="IP12" s="54"/>
      <c r="IQ12" s="54"/>
      <c r="IR12" s="54"/>
    </row>
    <row r="13" spans="1:252">
      <c r="A13" s="66"/>
      <c r="B13" s="44"/>
      <c r="C13" s="120"/>
      <c r="D13" s="119"/>
      <c r="E13" s="119"/>
      <c r="F13" s="119"/>
      <c r="G13" s="118"/>
      <c r="H13" s="117" t="s">
        <v>502</v>
      </c>
      <c r="I13" s="116"/>
      <c r="J13" s="115"/>
      <c r="K13" s="118"/>
      <c r="L13" s="117" t="s">
        <v>501</v>
      </c>
      <c r="M13" s="116"/>
      <c r="N13" s="115"/>
      <c r="O13" s="118"/>
      <c r="P13" s="117" t="s">
        <v>500</v>
      </c>
      <c r="Q13" s="116"/>
      <c r="R13" s="115"/>
      <c r="S13" s="118"/>
      <c r="T13" s="117" t="s">
        <v>499</v>
      </c>
      <c r="U13" s="116"/>
      <c r="V13" s="115"/>
      <c r="W13" s="118"/>
      <c r="X13" s="117" t="s">
        <v>498</v>
      </c>
      <c r="Y13" s="116"/>
      <c r="Z13" s="115"/>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c r="CA13" s="54"/>
      <c r="CB13" s="54"/>
      <c r="CC13" s="54"/>
      <c r="CD13" s="54"/>
      <c r="CE13" s="54"/>
      <c r="CF13" s="54"/>
      <c r="CG13" s="54"/>
      <c r="CH13" s="54"/>
      <c r="CI13" s="54"/>
      <c r="CJ13" s="54"/>
      <c r="CK13" s="54"/>
      <c r="CL13" s="54"/>
      <c r="CM13" s="54"/>
      <c r="CN13" s="54"/>
      <c r="CO13" s="54"/>
      <c r="CP13" s="54"/>
      <c r="CQ13" s="54"/>
      <c r="CR13" s="54"/>
      <c r="CS13" s="54"/>
      <c r="CT13" s="54"/>
      <c r="CU13" s="54"/>
      <c r="CV13" s="54"/>
      <c r="CW13" s="54"/>
      <c r="CX13" s="54"/>
      <c r="CY13" s="54"/>
      <c r="CZ13" s="54"/>
      <c r="DA13" s="54"/>
      <c r="DB13" s="54"/>
      <c r="DC13" s="54"/>
      <c r="DD13" s="54"/>
      <c r="DE13" s="54"/>
      <c r="DF13" s="54"/>
      <c r="DG13" s="54"/>
      <c r="DH13" s="54"/>
      <c r="DI13" s="54"/>
      <c r="DJ13" s="54"/>
      <c r="DK13" s="54"/>
      <c r="DL13" s="54"/>
      <c r="DM13" s="54"/>
      <c r="DN13" s="54"/>
      <c r="DO13" s="54"/>
      <c r="DP13" s="54"/>
      <c r="DQ13" s="54"/>
      <c r="DR13" s="54"/>
      <c r="DS13" s="54"/>
      <c r="DT13" s="54"/>
      <c r="DU13" s="54"/>
      <c r="DV13" s="54"/>
      <c r="DW13" s="54"/>
      <c r="DX13" s="54"/>
      <c r="DY13" s="54"/>
      <c r="DZ13" s="54"/>
      <c r="EA13" s="54"/>
      <c r="EB13" s="54"/>
      <c r="EC13" s="54"/>
      <c r="ED13" s="54"/>
      <c r="EE13" s="54"/>
      <c r="EF13" s="54"/>
      <c r="EG13" s="54"/>
      <c r="EH13" s="54"/>
      <c r="EI13" s="54"/>
      <c r="EJ13" s="54"/>
      <c r="EK13" s="54"/>
      <c r="EL13" s="54"/>
      <c r="EM13" s="54"/>
      <c r="EN13" s="54"/>
      <c r="EO13" s="54"/>
      <c r="EP13" s="54"/>
      <c r="EQ13" s="54"/>
      <c r="ER13" s="54"/>
      <c r="ES13" s="54"/>
      <c r="ET13" s="54"/>
      <c r="EU13" s="54"/>
      <c r="EV13" s="54"/>
      <c r="EW13" s="54"/>
      <c r="EX13" s="54"/>
      <c r="EY13" s="54"/>
      <c r="EZ13" s="54"/>
      <c r="FA13" s="54"/>
      <c r="FB13" s="54"/>
      <c r="FC13" s="54"/>
      <c r="FD13" s="54"/>
      <c r="FE13" s="54"/>
      <c r="FF13" s="54"/>
      <c r="FG13" s="54"/>
      <c r="FH13" s="54"/>
      <c r="FI13" s="54"/>
      <c r="FJ13" s="54"/>
      <c r="FK13" s="54"/>
      <c r="FL13" s="54"/>
      <c r="FM13" s="54"/>
      <c r="FN13" s="54"/>
      <c r="FO13" s="54"/>
      <c r="FP13" s="54"/>
      <c r="FQ13" s="54"/>
      <c r="FR13" s="54"/>
      <c r="FS13" s="54"/>
      <c r="FT13" s="54"/>
      <c r="FU13" s="54"/>
      <c r="FV13" s="54"/>
      <c r="FW13" s="54"/>
      <c r="FX13" s="54"/>
      <c r="FY13" s="54"/>
      <c r="FZ13" s="54"/>
      <c r="GA13" s="54"/>
      <c r="GB13" s="54"/>
      <c r="GC13" s="54"/>
      <c r="GD13" s="54"/>
      <c r="GE13" s="54"/>
      <c r="GF13" s="54"/>
      <c r="GG13" s="54"/>
      <c r="GH13" s="54"/>
      <c r="GI13" s="54"/>
      <c r="GJ13" s="54"/>
      <c r="GK13" s="54"/>
      <c r="GL13" s="54"/>
      <c r="GM13" s="54"/>
      <c r="GN13" s="54"/>
      <c r="GO13" s="54"/>
      <c r="GP13" s="54"/>
      <c r="GQ13" s="54"/>
      <c r="GR13" s="54"/>
      <c r="GS13" s="54"/>
      <c r="GT13" s="54"/>
      <c r="GU13" s="54"/>
      <c r="GV13" s="54"/>
      <c r="GW13" s="54"/>
      <c r="GX13" s="54"/>
      <c r="GY13" s="54"/>
      <c r="GZ13" s="54"/>
      <c r="HA13" s="54"/>
      <c r="HB13" s="54"/>
      <c r="HC13" s="54"/>
      <c r="HD13" s="54"/>
      <c r="HE13" s="54"/>
      <c r="HF13" s="54"/>
      <c r="HG13" s="54"/>
      <c r="HH13" s="54"/>
      <c r="HI13" s="54"/>
      <c r="HJ13" s="54"/>
      <c r="HK13" s="54"/>
      <c r="HL13" s="54"/>
      <c r="HM13" s="54"/>
      <c r="HN13" s="54"/>
      <c r="HO13" s="54"/>
      <c r="HP13" s="54"/>
      <c r="HQ13" s="54"/>
      <c r="HR13" s="54"/>
      <c r="HS13" s="54"/>
      <c r="HT13" s="54"/>
      <c r="HU13" s="54"/>
      <c r="HV13" s="54"/>
      <c r="HW13" s="54"/>
      <c r="HX13" s="54"/>
      <c r="HY13" s="54"/>
      <c r="HZ13" s="54"/>
      <c r="IA13" s="54"/>
      <c r="IB13" s="54"/>
      <c r="IC13" s="54"/>
      <c r="ID13" s="54"/>
      <c r="IE13" s="54"/>
      <c r="IF13" s="54"/>
      <c r="IG13" s="54"/>
      <c r="IH13" s="54"/>
      <c r="II13" s="54"/>
      <c r="IJ13" s="54"/>
      <c r="IK13" s="54"/>
      <c r="IL13" s="54"/>
      <c r="IM13" s="54"/>
      <c r="IN13" s="54"/>
      <c r="IO13" s="54"/>
      <c r="IP13" s="54"/>
      <c r="IQ13" s="54"/>
      <c r="IR13" s="54"/>
    </row>
    <row r="14" spans="1:252">
      <c r="A14" s="66"/>
      <c r="B14" s="44"/>
      <c r="C14" s="114"/>
      <c r="D14" s="113"/>
      <c r="E14" s="113"/>
      <c r="F14" s="113"/>
      <c r="G14" s="112" t="s">
        <v>497</v>
      </c>
      <c r="H14" s="111"/>
      <c r="I14" s="110" t="s">
        <v>496</v>
      </c>
      <c r="J14" s="109"/>
      <c r="K14" s="112" t="s">
        <v>497</v>
      </c>
      <c r="L14" s="111"/>
      <c r="M14" s="110" t="s">
        <v>496</v>
      </c>
      <c r="N14" s="109"/>
      <c r="O14" s="112" t="s">
        <v>497</v>
      </c>
      <c r="P14" s="111"/>
      <c r="Q14" s="110" t="s">
        <v>496</v>
      </c>
      <c r="R14" s="109"/>
      <c r="S14" s="112" t="s">
        <v>497</v>
      </c>
      <c r="T14" s="111"/>
      <c r="U14" s="110" t="s">
        <v>496</v>
      </c>
      <c r="V14" s="109"/>
      <c r="W14" s="112" t="s">
        <v>497</v>
      </c>
      <c r="X14" s="111"/>
      <c r="Y14" s="110" t="s">
        <v>496</v>
      </c>
      <c r="Z14" s="109"/>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c r="EX14" s="54"/>
      <c r="EY14" s="54"/>
      <c r="EZ14" s="54"/>
      <c r="FA14" s="54"/>
      <c r="FB14" s="54"/>
      <c r="FC14" s="54"/>
      <c r="FD14" s="54"/>
      <c r="FE14" s="54"/>
      <c r="FF14" s="54"/>
      <c r="FG14" s="54"/>
      <c r="FH14" s="54"/>
      <c r="FI14" s="54"/>
      <c r="FJ14" s="54"/>
      <c r="FK14" s="54"/>
      <c r="FL14" s="54"/>
      <c r="FM14" s="54"/>
      <c r="FN14" s="54"/>
      <c r="FO14" s="54"/>
      <c r="FP14" s="54"/>
      <c r="FQ14" s="54"/>
      <c r="FR14" s="54"/>
      <c r="FS14" s="54"/>
      <c r="FT14" s="54"/>
      <c r="FU14" s="54"/>
      <c r="FV14" s="54"/>
      <c r="FW14" s="54"/>
      <c r="FX14" s="54"/>
      <c r="FY14" s="54"/>
      <c r="FZ14" s="54"/>
      <c r="GA14" s="54"/>
      <c r="GB14" s="54"/>
      <c r="GC14" s="54"/>
      <c r="GD14" s="54"/>
      <c r="GE14" s="54"/>
      <c r="GF14" s="54"/>
      <c r="GG14" s="54"/>
      <c r="GH14" s="54"/>
      <c r="GI14" s="54"/>
      <c r="GJ14" s="54"/>
      <c r="GK14" s="54"/>
      <c r="GL14" s="54"/>
      <c r="GM14" s="54"/>
      <c r="GN14" s="54"/>
      <c r="GO14" s="54"/>
      <c r="GP14" s="54"/>
      <c r="GQ14" s="54"/>
      <c r="GR14" s="54"/>
      <c r="GS14" s="54"/>
      <c r="GT14" s="54"/>
      <c r="GU14" s="54"/>
      <c r="GV14" s="54"/>
      <c r="GW14" s="54"/>
      <c r="GX14" s="54"/>
      <c r="GY14" s="54"/>
      <c r="GZ14" s="54"/>
      <c r="HA14" s="54"/>
      <c r="HB14" s="54"/>
      <c r="HC14" s="54"/>
      <c r="HD14" s="54"/>
      <c r="HE14" s="54"/>
      <c r="HF14" s="54"/>
      <c r="HG14" s="54"/>
      <c r="HH14" s="54"/>
      <c r="HI14" s="54"/>
      <c r="HJ14" s="54"/>
      <c r="HK14" s="54"/>
      <c r="HL14" s="54"/>
      <c r="HM14" s="54"/>
      <c r="HN14" s="54"/>
      <c r="HO14" s="54"/>
      <c r="HP14" s="54"/>
      <c r="HQ14" s="54"/>
      <c r="HR14" s="54"/>
      <c r="HS14" s="54"/>
      <c r="HT14" s="54"/>
      <c r="HU14" s="54"/>
      <c r="HV14" s="54"/>
      <c r="HW14" s="54"/>
      <c r="HX14" s="54"/>
      <c r="HY14" s="54"/>
      <c r="HZ14" s="54"/>
      <c r="IA14" s="54"/>
      <c r="IB14" s="54"/>
      <c r="IC14" s="54"/>
      <c r="ID14" s="54"/>
      <c r="IE14" s="54"/>
      <c r="IF14" s="54"/>
      <c r="IG14" s="54"/>
      <c r="IH14" s="54"/>
      <c r="II14" s="54"/>
      <c r="IJ14" s="54"/>
      <c r="IK14" s="54"/>
      <c r="IL14" s="54"/>
      <c r="IM14" s="54"/>
      <c r="IN14" s="54"/>
      <c r="IO14" s="54"/>
      <c r="IP14" s="54"/>
      <c r="IQ14" s="54"/>
      <c r="IR14" s="54"/>
    </row>
    <row r="15" spans="1:252" ht="19.8" thickBot="1">
      <c r="A15" s="108" t="s">
        <v>495</v>
      </c>
      <c r="B15" s="107" t="s">
        <v>494</v>
      </c>
      <c r="C15" s="103" t="s">
        <v>493</v>
      </c>
      <c r="D15" s="103" t="s">
        <v>492</v>
      </c>
      <c r="E15" s="106" t="s">
        <v>491</v>
      </c>
      <c r="F15" s="102" t="s">
        <v>489</v>
      </c>
      <c r="G15" s="105" t="s">
        <v>490</v>
      </c>
      <c r="H15" s="104" t="s">
        <v>489</v>
      </c>
      <c r="I15" s="103" t="s">
        <v>490</v>
      </c>
      <c r="J15" s="102" t="s">
        <v>489</v>
      </c>
      <c r="K15" s="105" t="s">
        <v>490</v>
      </c>
      <c r="L15" s="104" t="s">
        <v>489</v>
      </c>
      <c r="M15" s="103" t="s">
        <v>490</v>
      </c>
      <c r="N15" s="102" t="s">
        <v>489</v>
      </c>
      <c r="O15" s="105" t="s">
        <v>490</v>
      </c>
      <c r="P15" s="104" t="s">
        <v>489</v>
      </c>
      <c r="Q15" s="103" t="s">
        <v>490</v>
      </c>
      <c r="R15" s="102" t="s">
        <v>489</v>
      </c>
      <c r="S15" s="105" t="s">
        <v>490</v>
      </c>
      <c r="T15" s="104" t="s">
        <v>489</v>
      </c>
      <c r="U15" s="103" t="s">
        <v>490</v>
      </c>
      <c r="V15" s="102" t="s">
        <v>489</v>
      </c>
      <c r="W15" s="105" t="s">
        <v>490</v>
      </c>
      <c r="X15" s="104" t="s">
        <v>489</v>
      </c>
      <c r="Y15" s="103" t="s">
        <v>490</v>
      </c>
      <c r="Z15" s="102" t="s">
        <v>489</v>
      </c>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c r="CA15" s="54"/>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c r="DA15" s="54"/>
      <c r="DB15" s="54"/>
      <c r="DC15" s="54"/>
      <c r="DD15" s="54"/>
      <c r="DE15" s="54"/>
      <c r="DF15" s="54"/>
      <c r="DG15" s="54"/>
      <c r="DH15" s="54"/>
      <c r="DI15" s="54"/>
      <c r="DJ15" s="54"/>
      <c r="DK15" s="54"/>
      <c r="DL15" s="54"/>
      <c r="DM15" s="54"/>
      <c r="DN15" s="54"/>
      <c r="DO15" s="54"/>
      <c r="DP15" s="54"/>
      <c r="DQ15" s="54"/>
      <c r="DR15" s="54"/>
      <c r="DS15" s="54"/>
      <c r="DT15" s="54"/>
      <c r="DU15" s="54"/>
      <c r="DV15" s="54"/>
      <c r="DW15" s="54"/>
      <c r="DX15" s="54"/>
      <c r="DY15" s="54"/>
      <c r="DZ15" s="54"/>
      <c r="EA15" s="54"/>
      <c r="EB15" s="54"/>
      <c r="EC15" s="54"/>
      <c r="ED15" s="54"/>
      <c r="EE15" s="54"/>
      <c r="EF15" s="54"/>
      <c r="EG15" s="54"/>
      <c r="EH15" s="54"/>
      <c r="EI15" s="54"/>
      <c r="EJ15" s="54"/>
      <c r="EK15" s="54"/>
      <c r="EL15" s="54"/>
      <c r="EM15" s="54"/>
      <c r="EN15" s="54"/>
      <c r="EO15" s="54"/>
      <c r="EP15" s="54"/>
      <c r="EQ15" s="54"/>
      <c r="ER15" s="54"/>
      <c r="ES15" s="54"/>
      <c r="ET15" s="54"/>
      <c r="EU15" s="54"/>
      <c r="EV15" s="54"/>
      <c r="EW15" s="54"/>
      <c r="EX15" s="54"/>
      <c r="EY15" s="54"/>
      <c r="EZ15" s="54"/>
      <c r="FA15" s="54"/>
      <c r="FB15" s="54"/>
      <c r="FC15" s="54"/>
      <c r="FD15" s="54"/>
      <c r="FE15" s="54"/>
      <c r="FF15" s="54"/>
      <c r="FG15" s="54"/>
      <c r="FH15" s="54"/>
      <c r="FI15" s="54"/>
      <c r="FJ15" s="54"/>
      <c r="FK15" s="54"/>
      <c r="FL15" s="54"/>
      <c r="FM15" s="54"/>
      <c r="FN15" s="54"/>
      <c r="FO15" s="54"/>
      <c r="FP15" s="54"/>
      <c r="FQ15" s="54"/>
      <c r="FR15" s="54"/>
      <c r="FS15" s="54"/>
      <c r="FT15" s="54"/>
      <c r="FU15" s="54"/>
      <c r="FV15" s="54"/>
      <c r="FW15" s="54"/>
      <c r="FX15" s="54"/>
      <c r="FY15" s="54"/>
      <c r="FZ15" s="54"/>
      <c r="GA15" s="54"/>
      <c r="GB15" s="54"/>
      <c r="GC15" s="54"/>
      <c r="GD15" s="54"/>
      <c r="GE15" s="54"/>
      <c r="GF15" s="54"/>
      <c r="GG15" s="54"/>
      <c r="GH15" s="54"/>
      <c r="GI15" s="54"/>
      <c r="GJ15" s="54"/>
      <c r="GK15" s="54"/>
      <c r="GL15" s="54"/>
      <c r="GM15" s="54"/>
      <c r="GN15" s="54"/>
      <c r="GO15" s="54"/>
      <c r="GP15" s="54"/>
      <c r="GQ15" s="54"/>
      <c r="GR15" s="54"/>
      <c r="GS15" s="54"/>
      <c r="GT15" s="54"/>
      <c r="GU15" s="54"/>
      <c r="GV15" s="54"/>
      <c r="GW15" s="54"/>
      <c r="GX15" s="54"/>
      <c r="GY15" s="54"/>
      <c r="GZ15" s="54"/>
      <c r="HA15" s="54"/>
      <c r="HB15" s="54"/>
      <c r="HC15" s="54"/>
      <c r="HD15" s="54"/>
      <c r="HE15" s="54"/>
      <c r="HF15" s="54"/>
      <c r="HG15" s="54"/>
      <c r="HH15" s="54"/>
      <c r="HI15" s="54"/>
      <c r="HJ15" s="54"/>
      <c r="HK15" s="54"/>
      <c r="HL15" s="54"/>
      <c r="HM15" s="54"/>
      <c r="HN15" s="54"/>
      <c r="HO15" s="54"/>
      <c r="HP15" s="54"/>
      <c r="HQ15" s="54"/>
      <c r="HR15" s="54"/>
      <c r="HS15" s="54"/>
      <c r="HT15" s="54"/>
      <c r="HU15" s="54"/>
      <c r="HV15" s="54"/>
      <c r="HW15" s="54"/>
      <c r="HX15" s="54"/>
      <c r="HY15" s="54"/>
      <c r="HZ15" s="54"/>
      <c r="IA15" s="54"/>
      <c r="IB15" s="54"/>
      <c r="IC15" s="54"/>
      <c r="ID15" s="54"/>
      <c r="IE15" s="54"/>
      <c r="IF15" s="54"/>
      <c r="IG15" s="54"/>
      <c r="IH15" s="54"/>
      <c r="II15" s="54"/>
      <c r="IJ15" s="54"/>
      <c r="IK15" s="54"/>
      <c r="IL15" s="54"/>
      <c r="IM15" s="54"/>
      <c r="IN15" s="54"/>
      <c r="IO15" s="54"/>
      <c r="IP15" s="54"/>
      <c r="IQ15" s="54"/>
      <c r="IR15" s="54"/>
    </row>
    <row r="16" spans="1:252" ht="13.8" thickBot="1">
      <c r="A16" s="101" t="s">
        <v>488</v>
      </c>
      <c r="B16" s="100" t="s">
        <v>487</v>
      </c>
      <c r="C16" s="99"/>
      <c r="D16" s="98"/>
      <c r="E16" s="98"/>
      <c r="F16" s="98"/>
      <c r="G16" s="97"/>
      <c r="H16" s="96"/>
      <c r="I16" s="95"/>
      <c r="J16" s="94"/>
      <c r="K16" s="97"/>
      <c r="L16" s="96"/>
      <c r="M16" s="95"/>
      <c r="N16" s="94"/>
      <c r="O16" s="97"/>
      <c r="P16" s="96"/>
      <c r="Q16" s="95"/>
      <c r="R16" s="94"/>
      <c r="S16" s="97"/>
      <c r="T16" s="96"/>
      <c r="U16" s="95"/>
      <c r="V16" s="94"/>
      <c r="W16" s="97"/>
      <c r="X16" s="96"/>
      <c r="Y16" s="95"/>
      <c r="Z16" s="9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c r="DA16" s="54"/>
      <c r="DB16" s="54"/>
      <c r="DC16" s="54"/>
      <c r="DD16" s="54"/>
      <c r="DE16" s="54"/>
      <c r="DF16" s="54"/>
      <c r="DG16" s="54"/>
      <c r="DH16" s="54"/>
      <c r="DI16" s="54"/>
      <c r="DJ16" s="54"/>
      <c r="DK16" s="54"/>
      <c r="DL16" s="54"/>
      <c r="DM16" s="54"/>
      <c r="DN16" s="54"/>
      <c r="DO16" s="54"/>
      <c r="DP16" s="54"/>
      <c r="DQ16" s="54"/>
      <c r="DR16" s="54"/>
      <c r="DS16" s="54"/>
      <c r="DT16" s="54"/>
      <c r="DU16" s="54"/>
      <c r="DV16" s="54"/>
      <c r="DW16" s="54"/>
      <c r="DX16" s="54"/>
      <c r="DY16" s="54"/>
      <c r="DZ16" s="54"/>
      <c r="EA16" s="54"/>
      <c r="EB16" s="54"/>
      <c r="EC16" s="54"/>
      <c r="ED16" s="54"/>
      <c r="EE16" s="54"/>
      <c r="EF16" s="54"/>
      <c r="EG16" s="54"/>
      <c r="EH16" s="54"/>
      <c r="EI16" s="54"/>
      <c r="EJ16" s="54"/>
      <c r="EK16" s="54"/>
      <c r="EL16" s="54"/>
      <c r="EM16" s="54"/>
      <c r="EN16" s="54"/>
      <c r="EO16" s="54"/>
      <c r="EP16" s="54"/>
      <c r="EQ16" s="54"/>
      <c r="ER16" s="54"/>
      <c r="ES16" s="54"/>
      <c r="ET16" s="54"/>
      <c r="EU16" s="54"/>
      <c r="EV16" s="54"/>
      <c r="EW16" s="54"/>
      <c r="EX16" s="54"/>
      <c r="EY16" s="54"/>
      <c r="EZ16" s="54"/>
      <c r="FA16" s="54"/>
      <c r="FB16" s="54"/>
      <c r="FC16" s="54"/>
      <c r="FD16" s="54"/>
      <c r="FE16" s="54"/>
      <c r="FF16" s="54"/>
      <c r="FG16" s="54"/>
      <c r="FH16" s="54"/>
      <c r="FI16" s="54"/>
      <c r="FJ16" s="54"/>
      <c r="FK16" s="54"/>
      <c r="FL16" s="54"/>
      <c r="FM16" s="54"/>
      <c r="FN16" s="54"/>
      <c r="FO16" s="54"/>
      <c r="FP16" s="54"/>
      <c r="FQ16" s="54"/>
      <c r="FR16" s="54"/>
      <c r="FS16" s="54"/>
      <c r="FT16" s="54"/>
      <c r="FU16" s="54"/>
      <c r="FV16" s="54"/>
      <c r="FW16" s="54"/>
      <c r="FX16" s="54"/>
      <c r="FY16" s="54"/>
      <c r="FZ16" s="54"/>
      <c r="GA16" s="54"/>
      <c r="GB16" s="54"/>
      <c r="GC16" s="54"/>
      <c r="GD16" s="54"/>
      <c r="GE16" s="54"/>
      <c r="GF16" s="54"/>
      <c r="GG16" s="54"/>
      <c r="GH16" s="54"/>
      <c r="GI16" s="54"/>
      <c r="GJ16" s="54"/>
      <c r="GK16" s="54"/>
      <c r="GL16" s="54"/>
      <c r="GM16" s="54"/>
      <c r="GN16" s="54"/>
      <c r="GO16" s="54"/>
      <c r="GP16" s="54"/>
      <c r="GQ16" s="54"/>
      <c r="GR16" s="54"/>
      <c r="GS16" s="54"/>
      <c r="GT16" s="54"/>
      <c r="GU16" s="54"/>
      <c r="GV16" s="54"/>
      <c r="GW16" s="54"/>
      <c r="GX16" s="54"/>
      <c r="GY16" s="54"/>
      <c r="GZ16" s="54"/>
      <c r="HA16" s="54"/>
      <c r="HB16" s="54"/>
      <c r="HC16" s="54"/>
      <c r="HD16" s="54"/>
      <c r="HE16" s="54"/>
      <c r="HF16" s="54"/>
      <c r="HG16" s="54"/>
      <c r="HH16" s="54"/>
      <c r="HI16" s="54"/>
      <c r="HJ16" s="54"/>
      <c r="HK16" s="54"/>
      <c r="HL16" s="54"/>
      <c r="HM16" s="54"/>
      <c r="HN16" s="54"/>
      <c r="HO16" s="54"/>
      <c r="HP16" s="54"/>
      <c r="HQ16" s="54"/>
      <c r="HR16" s="54"/>
      <c r="HS16" s="54"/>
      <c r="HT16" s="54"/>
      <c r="HU16" s="54"/>
      <c r="HV16" s="54"/>
      <c r="HW16" s="54"/>
      <c r="HX16" s="54"/>
      <c r="HY16" s="54"/>
      <c r="HZ16" s="54"/>
      <c r="IA16" s="54"/>
      <c r="IB16" s="54"/>
      <c r="IC16" s="54"/>
      <c r="ID16" s="54"/>
      <c r="IE16" s="54"/>
      <c r="IF16" s="54"/>
      <c r="IG16" s="54"/>
      <c r="IH16" s="54"/>
      <c r="II16" s="54"/>
      <c r="IJ16" s="54"/>
      <c r="IK16" s="54"/>
      <c r="IL16" s="54"/>
      <c r="IM16" s="54"/>
      <c r="IN16" s="54"/>
      <c r="IO16" s="54"/>
      <c r="IP16" s="54"/>
      <c r="IQ16" s="54"/>
      <c r="IR16" s="54"/>
    </row>
    <row r="17" spans="1:252">
      <c r="A17" s="93">
        <v>1</v>
      </c>
      <c r="B17" s="81" t="str">
        <f>'CUSTO (COM VALORES)'!C6</f>
        <v>COBERTURA</v>
      </c>
      <c r="C17" s="89">
        <f>'CUSTO (COM VALORES)'!G6</f>
        <v>15500.028719999998</v>
      </c>
      <c r="D17" s="89">
        <f>'CUSTO (COM VALORES)'!I6</f>
        <v>28405.503162000001</v>
      </c>
      <c r="E17" s="88">
        <f t="shared" ref="E17:E24" si="0">C17+D17</f>
        <v>43905.531881999996</v>
      </c>
      <c r="F17" s="87">
        <f t="shared" ref="F17:F23" si="1">(E17/E$26)*100</f>
        <v>6.1122065347758578</v>
      </c>
      <c r="G17" s="86">
        <f t="shared" ref="G17:G24" si="2">C17*H17</f>
        <v>0</v>
      </c>
      <c r="H17" s="85"/>
      <c r="I17" s="84">
        <f t="shared" ref="I17:I24" si="3">D17*J17</f>
        <v>0</v>
      </c>
      <c r="J17" s="83"/>
      <c r="K17" s="86">
        <f t="shared" ref="K17:K24" si="4">C17*L17</f>
        <v>0</v>
      </c>
      <c r="L17" s="85"/>
      <c r="M17" s="84">
        <f t="shared" ref="M17:M24" si="5">D17*N17</f>
        <v>0</v>
      </c>
      <c r="N17" s="83"/>
      <c r="O17" s="86">
        <f t="shared" ref="O17:O24" si="6">G17*P17</f>
        <v>0</v>
      </c>
      <c r="P17" s="85"/>
      <c r="Q17" s="84">
        <f t="shared" ref="Q17:Q24" si="7">H17*R17</f>
        <v>0</v>
      </c>
      <c r="R17" s="83"/>
      <c r="S17" s="86">
        <f t="shared" ref="S17:S24" si="8">K17*T17</f>
        <v>0</v>
      </c>
      <c r="T17" s="85"/>
      <c r="U17" s="84">
        <f t="shared" ref="U17:U24" si="9">L17*V17</f>
        <v>0</v>
      </c>
      <c r="V17" s="83"/>
      <c r="W17" s="86">
        <f t="shared" ref="W17:W24" si="10">O17*X17</f>
        <v>0</v>
      </c>
      <c r="X17" s="85"/>
      <c r="Y17" s="84">
        <f t="shared" ref="Y17:Y24" si="11">P17*Z17</f>
        <v>0</v>
      </c>
      <c r="Z17" s="83"/>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c r="DA17" s="54"/>
      <c r="DB17" s="54"/>
      <c r="DC17" s="54"/>
      <c r="DD17" s="54"/>
      <c r="DE17" s="54"/>
      <c r="DF17" s="54"/>
      <c r="DG17" s="54"/>
      <c r="DH17" s="54"/>
      <c r="DI17" s="54"/>
      <c r="DJ17" s="54"/>
      <c r="DK17" s="54"/>
      <c r="DL17" s="54"/>
      <c r="DM17" s="54"/>
      <c r="DN17" s="54"/>
      <c r="DO17" s="54"/>
      <c r="DP17" s="54"/>
      <c r="DQ17" s="54"/>
      <c r="DR17" s="54"/>
      <c r="DS17" s="54"/>
      <c r="DT17" s="54"/>
      <c r="DU17" s="54"/>
      <c r="DV17" s="54"/>
      <c r="DW17" s="54"/>
      <c r="DX17" s="54"/>
      <c r="DY17" s="54"/>
      <c r="DZ17" s="54"/>
      <c r="EA17" s="54"/>
      <c r="EB17" s="54"/>
      <c r="EC17" s="54"/>
      <c r="ED17" s="54"/>
      <c r="EE17" s="54"/>
      <c r="EF17" s="54"/>
      <c r="EG17" s="54"/>
      <c r="EH17" s="54"/>
      <c r="EI17" s="54"/>
      <c r="EJ17" s="54"/>
      <c r="EK17" s="54"/>
      <c r="EL17" s="54"/>
      <c r="EM17" s="54"/>
      <c r="EN17" s="54"/>
      <c r="EO17" s="54"/>
      <c r="EP17" s="54"/>
      <c r="EQ17" s="54"/>
      <c r="ER17" s="54"/>
      <c r="ES17" s="54"/>
      <c r="ET17" s="54"/>
      <c r="EU17" s="54"/>
      <c r="EV17" s="54"/>
      <c r="EW17" s="54"/>
      <c r="EX17" s="54"/>
      <c r="EY17" s="54"/>
      <c r="EZ17" s="54"/>
      <c r="FA17" s="54"/>
      <c r="FB17" s="54"/>
      <c r="FC17" s="54"/>
      <c r="FD17" s="54"/>
      <c r="FE17" s="54"/>
      <c r="FF17" s="54"/>
      <c r="FG17" s="54"/>
      <c r="FH17" s="54"/>
      <c r="FI17" s="54"/>
      <c r="FJ17" s="54"/>
      <c r="FK17" s="54"/>
      <c r="FL17" s="54"/>
      <c r="FM17" s="54"/>
      <c r="FN17" s="54"/>
      <c r="FO17" s="54"/>
      <c r="FP17" s="54"/>
      <c r="FQ17" s="54"/>
      <c r="FR17" s="54"/>
      <c r="FS17" s="54"/>
      <c r="FT17" s="54"/>
      <c r="FU17" s="54"/>
      <c r="FV17" s="54"/>
      <c r="FW17" s="54"/>
      <c r="FX17" s="54"/>
      <c r="FY17" s="54"/>
      <c r="FZ17" s="54"/>
      <c r="GA17" s="54"/>
      <c r="GB17" s="54"/>
      <c r="GC17" s="54"/>
      <c r="GD17" s="54"/>
      <c r="GE17" s="54"/>
      <c r="GF17" s="54"/>
      <c r="GG17" s="54"/>
      <c r="GH17" s="54"/>
      <c r="GI17" s="54"/>
      <c r="GJ17" s="54"/>
      <c r="GK17" s="54"/>
      <c r="GL17" s="54"/>
      <c r="GM17" s="54"/>
      <c r="GN17" s="54"/>
      <c r="GO17" s="54"/>
      <c r="GP17" s="54"/>
      <c r="GQ17" s="54"/>
      <c r="GR17" s="54"/>
      <c r="GS17" s="54"/>
      <c r="GT17" s="54"/>
      <c r="GU17" s="54"/>
      <c r="GV17" s="54"/>
      <c r="GW17" s="54"/>
      <c r="GX17" s="54"/>
      <c r="GY17" s="54"/>
      <c r="GZ17" s="54"/>
      <c r="HA17" s="54"/>
      <c r="HB17" s="54"/>
      <c r="HC17" s="54"/>
      <c r="HD17" s="54"/>
      <c r="HE17" s="54"/>
      <c r="HF17" s="54"/>
      <c r="HG17" s="54"/>
      <c r="HH17" s="54"/>
      <c r="HI17" s="54"/>
      <c r="HJ17" s="54"/>
      <c r="HK17" s="54"/>
      <c r="HL17" s="54"/>
      <c r="HM17" s="54"/>
      <c r="HN17" s="54"/>
      <c r="HO17" s="54"/>
      <c r="HP17" s="54"/>
      <c r="HQ17" s="54"/>
      <c r="HR17" s="54"/>
      <c r="HS17" s="54"/>
      <c r="HT17" s="54"/>
      <c r="HU17" s="54"/>
      <c r="HV17" s="54"/>
      <c r="HW17" s="54"/>
      <c r="HX17" s="54"/>
      <c r="HY17" s="54"/>
      <c r="HZ17" s="54"/>
      <c r="IA17" s="54"/>
      <c r="IB17" s="54"/>
      <c r="IC17" s="54"/>
      <c r="ID17" s="54"/>
      <c r="IE17" s="54"/>
      <c r="IF17" s="54"/>
      <c r="IG17" s="54"/>
      <c r="IH17" s="54"/>
      <c r="II17" s="54"/>
      <c r="IJ17" s="54"/>
      <c r="IK17" s="54"/>
      <c r="IL17" s="54"/>
      <c r="IM17" s="54"/>
      <c r="IN17" s="54"/>
      <c r="IO17" s="54"/>
      <c r="IP17" s="54"/>
      <c r="IQ17" s="54"/>
      <c r="IR17" s="54"/>
    </row>
    <row r="18" spans="1:252">
      <c r="A18" s="66">
        <v>2</v>
      </c>
      <c r="B18" s="73" t="str">
        <f>'CUSTO (COM VALORES)'!C18</f>
        <v>FACHADAS</v>
      </c>
      <c r="C18" s="56">
        <f>'CUSTO (COM VALORES)'!G18</f>
        <v>115776.06839999999</v>
      </c>
      <c r="D18" s="56">
        <f>'CUSTO (COM VALORES)'!I18</f>
        <v>39504.528363999998</v>
      </c>
      <c r="E18" s="92">
        <f t="shared" si="0"/>
        <v>155280.59676399999</v>
      </c>
      <c r="F18" s="63">
        <f t="shared" si="1"/>
        <v>21.617027230546366</v>
      </c>
      <c r="G18" s="91">
        <f t="shared" si="2"/>
        <v>0</v>
      </c>
      <c r="H18" s="69"/>
      <c r="I18" s="90">
        <f t="shared" si="3"/>
        <v>0</v>
      </c>
      <c r="J18" s="67"/>
      <c r="K18" s="91">
        <f t="shared" si="4"/>
        <v>0</v>
      </c>
      <c r="L18" s="69"/>
      <c r="M18" s="90">
        <f t="shared" si="5"/>
        <v>0</v>
      </c>
      <c r="N18" s="67"/>
      <c r="O18" s="91">
        <f t="shared" si="6"/>
        <v>0</v>
      </c>
      <c r="P18" s="69"/>
      <c r="Q18" s="90">
        <f t="shared" si="7"/>
        <v>0</v>
      </c>
      <c r="R18" s="67"/>
      <c r="S18" s="91">
        <f t="shared" si="8"/>
        <v>0</v>
      </c>
      <c r="T18" s="69"/>
      <c r="U18" s="90">
        <f t="shared" si="9"/>
        <v>0</v>
      </c>
      <c r="V18" s="67"/>
      <c r="W18" s="91">
        <f t="shared" si="10"/>
        <v>0</v>
      </c>
      <c r="X18" s="69"/>
      <c r="Y18" s="90">
        <f t="shared" si="11"/>
        <v>0</v>
      </c>
      <c r="Z18" s="67"/>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c r="IR18" s="20"/>
    </row>
    <row r="19" spans="1:252">
      <c r="A19" s="82">
        <v>3</v>
      </c>
      <c r="B19" s="81" t="str">
        <f>'CUSTO (COM VALORES)'!C34</f>
        <v>ÁREAS EXTERNAS</v>
      </c>
      <c r="C19" s="89">
        <f>'CUSTO (COM VALORES)'!G34</f>
        <v>46886.329574000003</v>
      </c>
      <c r="D19" s="89">
        <f>'CUSTO (COM VALORES)'!I34</f>
        <v>42646.858554999999</v>
      </c>
      <c r="E19" s="88">
        <f t="shared" si="0"/>
        <v>89533.188129000002</v>
      </c>
      <c r="F19" s="87">
        <f t="shared" si="1"/>
        <v>12.464154608857953</v>
      </c>
      <c r="G19" s="86">
        <f t="shared" si="2"/>
        <v>0</v>
      </c>
      <c r="H19" s="76"/>
      <c r="I19" s="84">
        <f t="shared" si="3"/>
        <v>0</v>
      </c>
      <c r="J19" s="74"/>
      <c r="K19" s="86">
        <f t="shared" si="4"/>
        <v>0</v>
      </c>
      <c r="L19" s="85"/>
      <c r="M19" s="84">
        <f t="shared" si="5"/>
        <v>0</v>
      </c>
      <c r="N19" s="83"/>
      <c r="O19" s="86">
        <f t="shared" si="6"/>
        <v>0</v>
      </c>
      <c r="P19" s="85"/>
      <c r="Q19" s="84">
        <f t="shared" si="7"/>
        <v>0</v>
      </c>
      <c r="R19" s="83"/>
      <c r="S19" s="86">
        <f t="shared" si="8"/>
        <v>0</v>
      </c>
      <c r="T19" s="85"/>
      <c r="U19" s="84">
        <f t="shared" si="9"/>
        <v>0</v>
      </c>
      <c r="V19" s="83"/>
      <c r="W19" s="86">
        <f t="shared" si="10"/>
        <v>0</v>
      </c>
      <c r="X19" s="85"/>
      <c r="Y19" s="84">
        <f t="shared" si="11"/>
        <v>0</v>
      </c>
      <c r="Z19" s="83"/>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c r="HL19" s="20"/>
      <c r="HM19" s="20"/>
      <c r="HN19" s="20"/>
      <c r="HO19" s="20"/>
      <c r="HP19" s="20"/>
      <c r="HQ19" s="20"/>
      <c r="HR19" s="20"/>
      <c r="HS19" s="20"/>
      <c r="HT19" s="20"/>
      <c r="HU19" s="20"/>
      <c r="HV19" s="20"/>
      <c r="HW19" s="20"/>
      <c r="HX19" s="20"/>
      <c r="HY19" s="20"/>
      <c r="HZ19" s="20"/>
      <c r="IA19" s="20"/>
      <c r="IB19" s="20"/>
      <c r="IC19" s="20"/>
      <c r="ID19" s="20"/>
      <c r="IE19" s="20"/>
      <c r="IF19" s="20"/>
      <c r="IG19" s="20"/>
      <c r="IH19" s="20"/>
      <c r="II19" s="20"/>
      <c r="IJ19" s="20"/>
      <c r="IK19" s="20"/>
      <c r="IL19" s="20"/>
      <c r="IM19" s="20"/>
      <c r="IN19" s="20"/>
      <c r="IO19" s="20"/>
      <c r="IP19" s="20"/>
      <c r="IQ19" s="20"/>
      <c r="IR19" s="20"/>
    </row>
    <row r="20" spans="1:252">
      <c r="A20" s="66">
        <v>4</v>
      </c>
      <c r="B20" s="73" t="str">
        <f>'CUSTO (COM VALORES)'!C69</f>
        <v>ÁREAS INTERNAS (SUBSOLO)</v>
      </c>
      <c r="C20" s="56">
        <f>'CUSTO (COM VALORES)'!G69</f>
        <v>23429.000739999999</v>
      </c>
      <c r="D20" s="56">
        <f>'CUSTO (COM VALORES)'!I69</f>
        <v>16218.191918219998</v>
      </c>
      <c r="E20" s="72">
        <f t="shared" si="0"/>
        <v>39647.192658219996</v>
      </c>
      <c r="F20" s="71">
        <f t="shared" si="1"/>
        <v>5.5193917409400237</v>
      </c>
      <c r="G20" s="70">
        <f t="shared" si="2"/>
        <v>0</v>
      </c>
      <c r="H20" s="69"/>
      <c r="I20" s="68">
        <f t="shared" si="3"/>
        <v>0</v>
      </c>
      <c r="J20" s="67"/>
      <c r="K20" s="70">
        <f t="shared" si="4"/>
        <v>0</v>
      </c>
      <c r="L20" s="69"/>
      <c r="M20" s="68">
        <f t="shared" si="5"/>
        <v>0</v>
      </c>
      <c r="N20" s="67"/>
      <c r="O20" s="70">
        <f t="shared" si="6"/>
        <v>0</v>
      </c>
      <c r="P20" s="69"/>
      <c r="Q20" s="68">
        <f t="shared" si="7"/>
        <v>0</v>
      </c>
      <c r="R20" s="67"/>
      <c r="S20" s="70">
        <f t="shared" si="8"/>
        <v>0</v>
      </c>
      <c r="T20" s="69"/>
      <c r="U20" s="68">
        <f t="shared" si="9"/>
        <v>0</v>
      </c>
      <c r="V20" s="67"/>
      <c r="W20" s="70">
        <f t="shared" si="10"/>
        <v>0</v>
      </c>
      <c r="X20" s="69"/>
      <c r="Y20" s="68">
        <f t="shared" si="11"/>
        <v>0</v>
      </c>
      <c r="Z20" s="67"/>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c r="HM20" s="20"/>
      <c r="HN20" s="20"/>
      <c r="HO20" s="20"/>
      <c r="HP20" s="20"/>
      <c r="HQ20" s="20"/>
      <c r="HR20" s="20"/>
      <c r="HS20" s="20"/>
      <c r="HT20" s="20"/>
      <c r="HU20" s="20"/>
      <c r="HV20" s="20"/>
      <c r="HW20" s="20"/>
      <c r="HX20" s="20"/>
      <c r="HY20" s="20"/>
      <c r="HZ20" s="20"/>
      <c r="IA20" s="20"/>
      <c r="IB20" s="20"/>
      <c r="IC20" s="20"/>
      <c r="ID20" s="20"/>
      <c r="IE20" s="20"/>
      <c r="IF20" s="20"/>
      <c r="IG20" s="20"/>
      <c r="IH20" s="20"/>
      <c r="II20" s="20"/>
      <c r="IJ20" s="20"/>
      <c r="IK20" s="20"/>
      <c r="IL20" s="20"/>
      <c r="IM20" s="20"/>
      <c r="IN20" s="20"/>
      <c r="IO20" s="20"/>
      <c r="IP20" s="20"/>
      <c r="IQ20" s="20"/>
      <c r="IR20" s="20"/>
    </row>
    <row r="21" spans="1:252">
      <c r="A21" s="82">
        <v>5</v>
      </c>
      <c r="B21" s="81" t="str">
        <f>'CUSTO (COM VALORES)'!C179</f>
        <v>ÁREA INTERNA (TÉRREO)</v>
      </c>
      <c r="C21" s="80">
        <f>'CUSTO (COM VALORES)'!G179</f>
        <v>138405.7851714</v>
      </c>
      <c r="D21" s="80">
        <f>'CUSTO (COM VALORES)'!I179</f>
        <v>33018.4091224</v>
      </c>
      <c r="E21" s="79">
        <f t="shared" si="0"/>
        <v>171424.19429379998</v>
      </c>
      <c r="F21" s="78">
        <f t="shared" si="1"/>
        <v>23.86442062465505</v>
      </c>
      <c r="G21" s="77">
        <f t="shared" si="2"/>
        <v>0</v>
      </c>
      <c r="H21" s="76"/>
      <c r="I21" s="75">
        <f t="shared" si="3"/>
        <v>0</v>
      </c>
      <c r="J21" s="74"/>
      <c r="K21" s="77">
        <f t="shared" si="4"/>
        <v>0</v>
      </c>
      <c r="L21" s="76"/>
      <c r="M21" s="75">
        <f t="shared" si="5"/>
        <v>0</v>
      </c>
      <c r="N21" s="74"/>
      <c r="O21" s="77">
        <f t="shared" si="6"/>
        <v>0</v>
      </c>
      <c r="P21" s="76"/>
      <c r="Q21" s="75">
        <f t="shared" si="7"/>
        <v>0</v>
      </c>
      <c r="R21" s="74"/>
      <c r="S21" s="77">
        <f t="shared" si="8"/>
        <v>0</v>
      </c>
      <c r="T21" s="76"/>
      <c r="U21" s="75">
        <f t="shared" si="9"/>
        <v>0</v>
      </c>
      <c r="V21" s="74"/>
      <c r="W21" s="77">
        <f t="shared" si="10"/>
        <v>0</v>
      </c>
      <c r="X21" s="76"/>
      <c r="Y21" s="75">
        <f t="shared" si="11"/>
        <v>0</v>
      </c>
      <c r="Z21" s="74"/>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G21" s="20"/>
      <c r="GH21" s="20"/>
      <c r="GI21" s="20"/>
      <c r="GJ21" s="20"/>
      <c r="GK21" s="20"/>
      <c r="GL21" s="20"/>
      <c r="GM21" s="20"/>
      <c r="GN21" s="20"/>
      <c r="GO21" s="20"/>
      <c r="GP21" s="20"/>
      <c r="GQ21" s="20"/>
      <c r="GR21" s="20"/>
      <c r="GS21" s="20"/>
      <c r="GT21" s="20"/>
      <c r="GU21" s="20"/>
      <c r="GV21" s="20"/>
      <c r="GW21" s="20"/>
      <c r="GX21" s="20"/>
      <c r="GY21" s="20"/>
      <c r="GZ21" s="20"/>
      <c r="HA21" s="20"/>
      <c r="HB21" s="20"/>
      <c r="HC21" s="20"/>
      <c r="HD21" s="20"/>
      <c r="HE21" s="20"/>
      <c r="HF21" s="20"/>
      <c r="HG21" s="20"/>
      <c r="HH21" s="20"/>
      <c r="HI21" s="20"/>
      <c r="HJ21" s="20"/>
      <c r="HK21" s="20"/>
      <c r="HL21" s="20"/>
      <c r="HM21" s="20"/>
      <c r="HN21" s="20"/>
      <c r="HO21" s="20"/>
      <c r="HP21" s="20"/>
      <c r="HQ21" s="20"/>
      <c r="HR21" s="20"/>
      <c r="HS21" s="20"/>
      <c r="HT21" s="20"/>
      <c r="HU21" s="20"/>
      <c r="HV21" s="20"/>
      <c r="HW21" s="20"/>
      <c r="HX21" s="20"/>
      <c r="HY21" s="20"/>
      <c r="HZ21" s="20"/>
      <c r="IA21" s="20"/>
      <c r="IB21" s="20"/>
      <c r="IC21" s="20"/>
      <c r="ID21" s="20"/>
      <c r="IE21" s="20"/>
      <c r="IF21" s="20"/>
      <c r="IG21" s="20"/>
      <c r="IH21" s="20"/>
      <c r="II21" s="20"/>
      <c r="IJ21" s="20"/>
      <c r="IK21" s="20"/>
      <c r="IL21" s="20"/>
      <c r="IM21" s="20"/>
      <c r="IN21" s="20"/>
      <c r="IO21" s="20"/>
      <c r="IP21" s="20"/>
      <c r="IQ21" s="20"/>
      <c r="IR21" s="20"/>
    </row>
    <row r="22" spans="1:252">
      <c r="A22" s="66">
        <v>6</v>
      </c>
      <c r="B22" s="73" t="str">
        <f>'CUSTO (COM VALORES)'!C280</f>
        <v>ÁREAS INTERNAS (MEZANINO)</v>
      </c>
      <c r="C22" s="56">
        <f>'CUSTO (COM VALORES)'!G280</f>
        <v>1607.4272760000001</v>
      </c>
      <c r="D22" s="56">
        <f>'CUSTO (COM VALORES)'!I280</f>
        <v>2169.9235250000002</v>
      </c>
      <c r="E22" s="72">
        <f t="shared" si="0"/>
        <v>3777.3508010000005</v>
      </c>
      <c r="F22" s="71">
        <f t="shared" si="1"/>
        <v>0.52585510892030474</v>
      </c>
      <c r="G22" s="70">
        <f t="shared" si="2"/>
        <v>0</v>
      </c>
      <c r="H22" s="69"/>
      <c r="I22" s="68">
        <f t="shared" si="3"/>
        <v>0</v>
      </c>
      <c r="J22" s="67"/>
      <c r="K22" s="70">
        <f t="shared" si="4"/>
        <v>0</v>
      </c>
      <c r="L22" s="69"/>
      <c r="M22" s="68">
        <f t="shared" si="5"/>
        <v>0</v>
      </c>
      <c r="N22" s="67"/>
      <c r="O22" s="70">
        <f t="shared" si="6"/>
        <v>0</v>
      </c>
      <c r="P22" s="69"/>
      <c r="Q22" s="68">
        <f t="shared" si="7"/>
        <v>0</v>
      </c>
      <c r="R22" s="67"/>
      <c r="S22" s="70">
        <f t="shared" si="8"/>
        <v>0</v>
      </c>
      <c r="T22" s="69"/>
      <c r="U22" s="68">
        <f t="shared" si="9"/>
        <v>0</v>
      </c>
      <c r="V22" s="67"/>
      <c r="W22" s="70">
        <f t="shared" si="10"/>
        <v>0</v>
      </c>
      <c r="X22" s="69"/>
      <c r="Y22" s="68">
        <f t="shared" si="11"/>
        <v>0</v>
      </c>
      <c r="Z22" s="67"/>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G22" s="20"/>
      <c r="GH22" s="20"/>
      <c r="GI22" s="20"/>
      <c r="GJ22" s="20"/>
      <c r="GK22" s="20"/>
      <c r="GL22" s="20"/>
      <c r="GM22" s="20"/>
      <c r="GN22" s="20"/>
      <c r="GO22" s="20"/>
      <c r="GP22" s="20"/>
      <c r="GQ22" s="20"/>
      <c r="GR22" s="20"/>
      <c r="GS22" s="20"/>
      <c r="GT22" s="20"/>
      <c r="GU22" s="20"/>
      <c r="GV22" s="20"/>
      <c r="GW22" s="20"/>
      <c r="GX22" s="20"/>
      <c r="GY22" s="20"/>
      <c r="GZ22" s="20"/>
      <c r="HA22" s="20"/>
      <c r="HB22" s="20"/>
      <c r="HC22" s="20"/>
      <c r="HD22" s="20"/>
      <c r="HE22" s="20"/>
      <c r="HF22" s="20"/>
      <c r="HG22" s="20"/>
      <c r="HH22" s="20"/>
      <c r="HI22" s="20"/>
      <c r="HJ22" s="20"/>
      <c r="HK22" s="20"/>
      <c r="HL22" s="20"/>
      <c r="HM22" s="20"/>
      <c r="HN22" s="20"/>
      <c r="HO22" s="20"/>
      <c r="HP22" s="20"/>
      <c r="HQ22" s="20"/>
      <c r="HR22" s="20"/>
      <c r="HS22" s="20"/>
      <c r="HT22" s="20"/>
      <c r="HU22" s="20"/>
      <c r="HV22" s="20"/>
      <c r="HW22" s="20"/>
      <c r="HX22" s="20"/>
      <c r="HY22" s="20"/>
      <c r="HZ22" s="20"/>
      <c r="IA22" s="20"/>
      <c r="IB22" s="20"/>
      <c r="IC22" s="20"/>
      <c r="ID22" s="20"/>
      <c r="IE22" s="20"/>
      <c r="IF22" s="20"/>
      <c r="IG22" s="20"/>
      <c r="IH22" s="20"/>
      <c r="II22" s="20"/>
      <c r="IJ22" s="20"/>
      <c r="IK22" s="20"/>
      <c r="IL22" s="20"/>
      <c r="IM22" s="20"/>
      <c r="IN22" s="20"/>
      <c r="IO22" s="20"/>
      <c r="IP22" s="20"/>
      <c r="IQ22" s="20"/>
      <c r="IR22" s="20"/>
    </row>
    <row r="23" spans="1:252">
      <c r="A23" s="82">
        <v>7</v>
      </c>
      <c r="B23" s="81" t="str">
        <f>'CUSTO (COM VALORES)'!C293</f>
        <v>ESTRUTURA SUBSOLO</v>
      </c>
      <c r="C23" s="80">
        <f>'CUSTO (COM VALORES)'!G293</f>
        <v>4043.5604720000001</v>
      </c>
      <c r="D23" s="80">
        <f>'CUSTO (COM VALORES)'!I293</f>
        <v>13199.610718999998</v>
      </c>
      <c r="E23" s="79">
        <f t="shared" si="0"/>
        <v>17243.171190999998</v>
      </c>
      <c r="F23" s="78">
        <f t="shared" si="1"/>
        <v>2.4004679846982433</v>
      </c>
      <c r="G23" s="77">
        <f t="shared" si="2"/>
        <v>0</v>
      </c>
      <c r="H23" s="76"/>
      <c r="I23" s="75">
        <f t="shared" si="3"/>
        <v>0</v>
      </c>
      <c r="J23" s="74"/>
      <c r="K23" s="77">
        <f t="shared" si="4"/>
        <v>0</v>
      </c>
      <c r="L23" s="76"/>
      <c r="M23" s="75">
        <f t="shared" si="5"/>
        <v>0</v>
      </c>
      <c r="N23" s="74"/>
      <c r="O23" s="77">
        <f t="shared" si="6"/>
        <v>0</v>
      </c>
      <c r="P23" s="76"/>
      <c r="Q23" s="75">
        <f t="shared" si="7"/>
        <v>0</v>
      </c>
      <c r="R23" s="74"/>
      <c r="S23" s="77">
        <f t="shared" si="8"/>
        <v>0</v>
      </c>
      <c r="T23" s="76"/>
      <c r="U23" s="75">
        <f t="shared" si="9"/>
        <v>0</v>
      </c>
      <c r="V23" s="74"/>
      <c r="W23" s="77">
        <f t="shared" si="10"/>
        <v>0</v>
      </c>
      <c r="X23" s="76"/>
      <c r="Y23" s="75">
        <f t="shared" si="11"/>
        <v>0</v>
      </c>
      <c r="Z23" s="74"/>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c r="DA23" s="20"/>
      <c r="DB23" s="20"/>
      <c r="DC23" s="20"/>
      <c r="DD23" s="20"/>
      <c r="DE23" s="20"/>
      <c r="DF23" s="20"/>
      <c r="DG23" s="20"/>
      <c r="DH23" s="20"/>
      <c r="DI23" s="20"/>
      <c r="DJ23" s="20"/>
      <c r="DK23" s="20"/>
      <c r="DL23" s="20"/>
      <c r="DM23" s="20"/>
      <c r="DN23" s="20"/>
      <c r="DO23" s="20"/>
      <c r="DP23" s="20"/>
      <c r="DQ23" s="20"/>
      <c r="DR23" s="20"/>
      <c r="DS23" s="20"/>
      <c r="DT23" s="20"/>
      <c r="DU23" s="20"/>
      <c r="DV23" s="20"/>
      <c r="DW23" s="20"/>
      <c r="DX23" s="20"/>
      <c r="DY23" s="20"/>
      <c r="DZ23" s="20"/>
      <c r="EA23" s="20"/>
      <c r="EB23" s="20"/>
      <c r="EC23" s="20"/>
      <c r="ED23" s="20"/>
      <c r="EE23" s="20"/>
      <c r="EF23" s="20"/>
      <c r="EG23" s="20"/>
      <c r="EH23" s="20"/>
      <c r="EI23" s="20"/>
      <c r="EJ23" s="20"/>
      <c r="EK23" s="20"/>
      <c r="EL23" s="20"/>
      <c r="EM23" s="20"/>
      <c r="EN23" s="20"/>
      <c r="EO23" s="20"/>
      <c r="EP23" s="20"/>
      <c r="EQ23" s="20"/>
      <c r="ER23" s="20"/>
      <c r="ES23" s="20"/>
      <c r="ET23" s="20"/>
      <c r="EU23" s="20"/>
      <c r="EV23" s="20"/>
      <c r="EW23" s="20"/>
      <c r="EX23" s="20"/>
      <c r="EY23" s="20"/>
      <c r="EZ23" s="20"/>
      <c r="FA23" s="20"/>
      <c r="FB23" s="20"/>
      <c r="FC23" s="20"/>
      <c r="FD23" s="20"/>
      <c r="FE23" s="20"/>
      <c r="FF23" s="20"/>
      <c r="FG23" s="20"/>
      <c r="FH23" s="20"/>
      <c r="FI23" s="20"/>
      <c r="FJ23" s="20"/>
      <c r="FK23" s="20"/>
      <c r="FL23" s="20"/>
      <c r="FM23" s="20"/>
      <c r="FN23" s="20"/>
      <c r="FO23" s="20"/>
      <c r="FP23" s="20"/>
      <c r="FQ23" s="20"/>
      <c r="FR23" s="20"/>
      <c r="FS23" s="20"/>
      <c r="FT23" s="20"/>
      <c r="FU23" s="20"/>
      <c r="FV23" s="20"/>
      <c r="FW23" s="20"/>
      <c r="FX23" s="20"/>
      <c r="FY23" s="20"/>
      <c r="FZ23" s="20"/>
      <c r="GA23" s="20"/>
      <c r="GB23" s="20"/>
      <c r="GC23" s="20"/>
      <c r="GD23" s="20"/>
      <c r="GE23" s="20"/>
      <c r="GF23" s="20"/>
      <c r="GG23" s="20"/>
      <c r="GH23" s="20"/>
      <c r="GI23" s="20"/>
      <c r="GJ23" s="20"/>
      <c r="GK23" s="20"/>
      <c r="GL23" s="20"/>
      <c r="GM23" s="20"/>
      <c r="GN23" s="20"/>
      <c r="GO23" s="20"/>
      <c r="GP23" s="20"/>
      <c r="GQ23" s="20"/>
      <c r="GR23" s="20"/>
      <c r="GS23" s="20"/>
      <c r="GT23" s="20"/>
      <c r="GU23" s="20"/>
      <c r="GV23" s="20"/>
      <c r="GW23" s="20"/>
      <c r="GX23" s="20"/>
      <c r="GY23" s="20"/>
      <c r="GZ23" s="20"/>
      <c r="HA23" s="20"/>
      <c r="HB23" s="20"/>
      <c r="HC23" s="20"/>
      <c r="HD23" s="20"/>
      <c r="HE23" s="20"/>
      <c r="HF23" s="20"/>
      <c r="HG23" s="20"/>
      <c r="HH23" s="20"/>
      <c r="HI23" s="20"/>
      <c r="HJ23" s="20"/>
      <c r="HK23" s="20"/>
      <c r="HL23" s="20"/>
      <c r="HM23" s="20"/>
      <c r="HN23" s="20"/>
      <c r="HO23" s="20"/>
      <c r="HP23" s="20"/>
      <c r="HQ23" s="20"/>
      <c r="HR23" s="20"/>
      <c r="HS23" s="20"/>
      <c r="HT23" s="20"/>
      <c r="HU23" s="20"/>
      <c r="HV23" s="20"/>
      <c r="HW23" s="20"/>
      <c r="HX23" s="20"/>
      <c r="HY23" s="20"/>
      <c r="HZ23" s="20"/>
      <c r="IA23" s="20"/>
      <c r="IB23" s="20"/>
      <c r="IC23" s="20"/>
      <c r="ID23" s="20"/>
      <c r="IE23" s="20"/>
      <c r="IF23" s="20"/>
      <c r="IG23" s="20"/>
      <c r="IH23" s="20"/>
      <c r="II23" s="20"/>
      <c r="IJ23" s="20"/>
      <c r="IK23" s="20"/>
      <c r="IL23" s="20"/>
      <c r="IM23" s="20"/>
      <c r="IN23" s="20"/>
      <c r="IO23" s="20"/>
      <c r="IP23" s="20"/>
      <c r="IQ23" s="20"/>
      <c r="IR23" s="20"/>
    </row>
    <row r="24" spans="1:252">
      <c r="A24" s="66">
        <v>8</v>
      </c>
      <c r="B24" s="73" t="str">
        <f>'CUSTO (COM VALORES)'!C300</f>
        <v>ADMINISTRAÇÃO DE OBRA</v>
      </c>
      <c r="C24" s="56">
        <f>'CUSTO (COM VALORES)'!G300</f>
        <v>50940.886200000001</v>
      </c>
      <c r="D24" s="56">
        <f>'CUSTO (COM VALORES)'!I300</f>
        <v>146573.2855</v>
      </c>
      <c r="E24" s="72">
        <f t="shared" si="0"/>
        <v>197514.17170000001</v>
      </c>
      <c r="F24" s="71">
        <f>(E24/E$26)*100</f>
        <v>27.496476166606183</v>
      </c>
      <c r="G24" s="70">
        <f t="shared" si="2"/>
        <v>0</v>
      </c>
      <c r="H24" s="69"/>
      <c r="I24" s="68">
        <f t="shared" si="3"/>
        <v>0</v>
      </c>
      <c r="J24" s="67"/>
      <c r="K24" s="70">
        <f t="shared" si="4"/>
        <v>0</v>
      </c>
      <c r="L24" s="69"/>
      <c r="M24" s="68">
        <f t="shared" si="5"/>
        <v>0</v>
      </c>
      <c r="N24" s="67"/>
      <c r="O24" s="70">
        <f t="shared" si="6"/>
        <v>0</v>
      </c>
      <c r="P24" s="69"/>
      <c r="Q24" s="68">
        <f t="shared" si="7"/>
        <v>0</v>
      </c>
      <c r="R24" s="67"/>
      <c r="S24" s="70">
        <f t="shared" si="8"/>
        <v>0</v>
      </c>
      <c r="T24" s="69"/>
      <c r="U24" s="68">
        <f t="shared" si="9"/>
        <v>0</v>
      </c>
      <c r="V24" s="67"/>
      <c r="W24" s="70">
        <f t="shared" si="10"/>
        <v>0</v>
      </c>
      <c r="X24" s="69"/>
      <c r="Y24" s="68">
        <f t="shared" si="11"/>
        <v>0</v>
      </c>
      <c r="Z24" s="67"/>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G24" s="20"/>
      <c r="GH24" s="20"/>
      <c r="GI24" s="20"/>
      <c r="GJ24" s="20"/>
      <c r="GK24" s="20"/>
      <c r="GL24" s="20"/>
      <c r="GM24" s="20"/>
      <c r="GN24" s="20"/>
      <c r="GO24" s="20"/>
      <c r="GP24" s="20"/>
      <c r="GQ24" s="20"/>
      <c r="GR24" s="20"/>
      <c r="GS24" s="20"/>
      <c r="GT24" s="20"/>
      <c r="GU24" s="20"/>
      <c r="GV24" s="20"/>
      <c r="GW24" s="20"/>
      <c r="GX24" s="20"/>
      <c r="GY24" s="20"/>
      <c r="GZ24" s="20"/>
      <c r="HA24" s="20"/>
      <c r="HB24" s="20"/>
      <c r="HC24" s="20"/>
      <c r="HD24" s="20"/>
      <c r="HE24" s="20"/>
      <c r="HF24" s="20"/>
      <c r="HG24" s="20"/>
      <c r="HH24" s="20"/>
      <c r="HI24" s="20"/>
      <c r="HJ24" s="20"/>
      <c r="HK24" s="20"/>
      <c r="HL24" s="20"/>
      <c r="HM24" s="20"/>
      <c r="HN24" s="20"/>
      <c r="HO24" s="20"/>
      <c r="HP24" s="20"/>
      <c r="HQ24" s="20"/>
      <c r="HR24" s="20"/>
      <c r="HS24" s="20"/>
      <c r="HT24" s="20"/>
      <c r="HU24" s="20"/>
      <c r="HV24" s="20"/>
      <c r="HW24" s="20"/>
      <c r="HX24" s="20"/>
      <c r="HY24" s="20"/>
      <c r="HZ24" s="20"/>
      <c r="IA24" s="20"/>
      <c r="IB24" s="20"/>
      <c r="IC24" s="20"/>
      <c r="ID24" s="20"/>
      <c r="IE24" s="20"/>
      <c r="IF24" s="20"/>
      <c r="IG24" s="20"/>
      <c r="IH24" s="20"/>
      <c r="II24" s="20"/>
      <c r="IJ24" s="20"/>
      <c r="IK24" s="20"/>
      <c r="IL24" s="20"/>
      <c r="IM24" s="20"/>
      <c r="IN24" s="20"/>
      <c r="IO24" s="20"/>
      <c r="IP24" s="20"/>
      <c r="IQ24" s="20"/>
      <c r="IR24" s="20"/>
    </row>
    <row r="25" spans="1:252">
      <c r="A25" s="66"/>
      <c r="B25" s="65"/>
      <c r="C25" s="56"/>
      <c r="D25" s="56"/>
      <c r="E25" s="64"/>
      <c r="F25" s="63"/>
      <c r="G25" s="57"/>
      <c r="H25" s="62"/>
      <c r="I25" s="56"/>
      <c r="J25" s="61"/>
      <c r="K25" s="57"/>
      <c r="L25" s="62"/>
      <c r="M25" s="56"/>
      <c r="N25" s="61"/>
      <c r="O25" s="57"/>
      <c r="P25" s="62"/>
      <c r="Q25" s="56"/>
      <c r="R25" s="61"/>
      <c r="S25" s="57"/>
      <c r="T25" s="62"/>
      <c r="U25" s="56"/>
      <c r="V25" s="61"/>
      <c r="W25" s="57"/>
      <c r="X25" s="62"/>
      <c r="Y25" s="56"/>
      <c r="Z25" s="61"/>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G25" s="20"/>
      <c r="GH25" s="20"/>
      <c r="GI25" s="20"/>
      <c r="GJ25" s="20"/>
      <c r="GK25" s="20"/>
      <c r="GL25" s="20"/>
      <c r="GM25" s="20"/>
      <c r="GN25" s="20"/>
      <c r="GO25" s="20"/>
      <c r="GP25" s="20"/>
      <c r="GQ25" s="20"/>
      <c r="GR25" s="20"/>
      <c r="GS25" s="20"/>
      <c r="GT25" s="20"/>
      <c r="GU25" s="20"/>
      <c r="GV25" s="20"/>
      <c r="GW25" s="20"/>
      <c r="GX25" s="20"/>
      <c r="GY25" s="20"/>
      <c r="GZ25" s="20"/>
      <c r="HA25" s="20"/>
      <c r="HB25" s="20"/>
      <c r="HC25" s="20"/>
      <c r="HD25" s="20"/>
      <c r="HE25" s="20"/>
      <c r="HF25" s="20"/>
      <c r="HG25" s="20"/>
      <c r="HH25" s="20"/>
      <c r="HI25" s="20"/>
      <c r="HJ25" s="20"/>
      <c r="HK25" s="20"/>
      <c r="HL25" s="20"/>
      <c r="HM25" s="20"/>
      <c r="HN25" s="20"/>
      <c r="HO25" s="20"/>
      <c r="HP25" s="20"/>
      <c r="HQ25" s="20"/>
      <c r="HR25" s="20"/>
      <c r="HS25" s="20"/>
      <c r="HT25" s="20"/>
      <c r="HU25" s="20"/>
      <c r="HV25" s="20"/>
      <c r="HW25" s="20"/>
      <c r="HX25" s="20"/>
      <c r="HY25" s="20"/>
      <c r="HZ25" s="20"/>
      <c r="IA25" s="20"/>
      <c r="IB25" s="20"/>
      <c r="IC25" s="20"/>
      <c r="ID25" s="20"/>
      <c r="IE25" s="20"/>
      <c r="IF25" s="20"/>
      <c r="IG25" s="20"/>
      <c r="IH25" s="20"/>
      <c r="II25" s="20"/>
      <c r="IJ25" s="20"/>
      <c r="IK25" s="20"/>
      <c r="IL25" s="20"/>
      <c r="IM25" s="20"/>
      <c r="IN25" s="20"/>
      <c r="IO25" s="20"/>
      <c r="IP25" s="20"/>
      <c r="IQ25" s="20"/>
      <c r="IR25" s="20"/>
    </row>
    <row r="26" spans="1:252">
      <c r="A26" s="60"/>
      <c r="B26" s="59" t="s">
        <v>4</v>
      </c>
      <c r="C26" s="37">
        <f>SUM(C17:C24)</f>
        <v>396589.08655339997</v>
      </c>
      <c r="D26" s="37">
        <f>SUM(D17:D24)</f>
        <v>321736.31086561998</v>
      </c>
      <c r="E26" s="58">
        <f>SUM(E17:E24)</f>
        <v>718325.39741902007</v>
      </c>
      <c r="F26" s="58">
        <f>SUM(F17:F24)</f>
        <v>99.999999999999986</v>
      </c>
      <c r="G26" s="57"/>
      <c r="H26" s="56"/>
      <c r="I26" s="56"/>
      <c r="J26" s="55"/>
      <c r="K26" s="57"/>
      <c r="L26" s="56"/>
      <c r="M26" s="56"/>
      <c r="N26" s="55"/>
      <c r="O26" s="57"/>
      <c r="P26" s="56"/>
      <c r="Q26" s="56"/>
      <c r="R26" s="55"/>
      <c r="S26" s="57"/>
      <c r="T26" s="56"/>
      <c r="U26" s="56"/>
      <c r="V26" s="55"/>
      <c r="W26" s="57"/>
      <c r="X26" s="56"/>
      <c r="Y26" s="56"/>
      <c r="Z26" s="55"/>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c r="DE26" s="54"/>
      <c r="DF26" s="54"/>
      <c r="DG26" s="54"/>
      <c r="DH26" s="54"/>
      <c r="DI26" s="54"/>
      <c r="DJ26" s="54"/>
      <c r="DK26" s="54"/>
      <c r="DL26" s="54"/>
      <c r="DM26" s="54"/>
      <c r="DN26" s="54"/>
      <c r="DO26" s="54"/>
      <c r="DP26" s="54"/>
      <c r="DQ26" s="54"/>
      <c r="DR26" s="54"/>
      <c r="DS26" s="54"/>
      <c r="DT26" s="54"/>
      <c r="DU26" s="54"/>
      <c r="DV26" s="54"/>
      <c r="DW26" s="54"/>
      <c r="DX26" s="54"/>
      <c r="DY26" s="54"/>
      <c r="DZ26" s="54"/>
      <c r="EA26" s="54"/>
      <c r="EB26" s="54"/>
      <c r="EC26" s="54"/>
      <c r="ED26" s="54"/>
      <c r="EE26" s="54"/>
      <c r="EF26" s="54"/>
      <c r="EG26" s="54"/>
      <c r="EH26" s="54"/>
      <c r="EI26" s="54"/>
      <c r="EJ26" s="54"/>
      <c r="EK26" s="54"/>
      <c r="EL26" s="54"/>
      <c r="EM26" s="54"/>
      <c r="EN26" s="54"/>
      <c r="EO26" s="54"/>
      <c r="EP26" s="54"/>
      <c r="EQ26" s="54"/>
      <c r="ER26" s="54"/>
      <c r="ES26" s="54"/>
      <c r="ET26" s="54"/>
      <c r="EU26" s="54"/>
      <c r="EV26" s="54"/>
      <c r="EW26" s="54"/>
      <c r="EX26" s="54"/>
      <c r="EY26" s="54"/>
      <c r="EZ26" s="54"/>
      <c r="FA26" s="54"/>
      <c r="FB26" s="54"/>
      <c r="FC26" s="54"/>
      <c r="FD26" s="54"/>
      <c r="FE26" s="54"/>
      <c r="FF26" s="54"/>
      <c r="FG26" s="54"/>
      <c r="FH26" s="54"/>
      <c r="FI26" s="54"/>
      <c r="FJ26" s="54"/>
      <c r="FK26" s="54"/>
      <c r="FL26" s="54"/>
      <c r="FM26" s="54"/>
      <c r="FN26" s="54"/>
      <c r="FO26" s="54"/>
      <c r="FP26" s="54"/>
      <c r="FQ26" s="54"/>
      <c r="FR26" s="54"/>
      <c r="FS26" s="54"/>
      <c r="FT26" s="54"/>
      <c r="FU26" s="54"/>
      <c r="FV26" s="54"/>
      <c r="FW26" s="54"/>
      <c r="FX26" s="54"/>
      <c r="FY26" s="54"/>
      <c r="FZ26" s="54"/>
      <c r="GA26" s="54"/>
      <c r="GB26" s="54"/>
      <c r="GC26" s="54"/>
      <c r="GD26" s="54"/>
      <c r="GE26" s="54"/>
      <c r="GF26" s="54"/>
      <c r="GG26" s="54"/>
      <c r="GH26" s="54"/>
      <c r="GI26" s="54"/>
      <c r="GJ26" s="54"/>
      <c r="GK26" s="54"/>
      <c r="GL26" s="54"/>
      <c r="GM26" s="54"/>
      <c r="GN26" s="54"/>
      <c r="GO26" s="54"/>
      <c r="GP26" s="54"/>
      <c r="GQ26" s="54"/>
      <c r="GR26" s="54"/>
      <c r="GS26" s="54"/>
      <c r="GT26" s="54"/>
      <c r="GU26" s="54"/>
      <c r="GV26" s="54"/>
      <c r="GW26" s="54"/>
      <c r="GX26" s="54"/>
      <c r="GY26" s="54"/>
      <c r="GZ26" s="54"/>
      <c r="HA26" s="54"/>
      <c r="HB26" s="54"/>
      <c r="HC26" s="54"/>
      <c r="HD26" s="54"/>
      <c r="HE26" s="54"/>
      <c r="HF26" s="54"/>
      <c r="HG26" s="54"/>
      <c r="HH26" s="54"/>
      <c r="HI26" s="54"/>
      <c r="HJ26" s="54"/>
      <c r="HK26" s="54"/>
      <c r="HL26" s="54"/>
      <c r="HM26" s="54"/>
      <c r="HN26" s="54"/>
      <c r="HO26" s="54"/>
      <c r="HP26" s="54"/>
      <c r="HQ26" s="54"/>
      <c r="HR26" s="54"/>
      <c r="HS26" s="54"/>
      <c r="HT26" s="54"/>
      <c r="HU26" s="54"/>
      <c r="HV26" s="54"/>
      <c r="HW26" s="54"/>
      <c r="HX26" s="54"/>
      <c r="HY26" s="54"/>
      <c r="HZ26" s="54"/>
      <c r="IA26" s="54"/>
      <c r="IB26" s="54"/>
      <c r="IC26" s="54"/>
      <c r="ID26" s="54"/>
      <c r="IE26" s="54"/>
      <c r="IF26" s="54"/>
      <c r="IG26" s="54"/>
      <c r="IH26" s="54"/>
      <c r="II26" s="54"/>
      <c r="IJ26" s="54"/>
      <c r="IK26" s="54"/>
      <c r="IL26" s="54"/>
      <c r="IM26" s="54"/>
      <c r="IN26" s="54"/>
      <c r="IO26" s="54"/>
      <c r="IP26" s="54"/>
      <c r="IQ26" s="54"/>
      <c r="IR26" s="54"/>
    </row>
    <row r="27" spans="1:252">
      <c r="A27" s="45"/>
      <c r="B27" s="44"/>
      <c r="C27" s="38"/>
      <c r="D27" s="43"/>
      <c r="E27" s="43"/>
      <c r="F27" s="43"/>
      <c r="G27" s="42"/>
      <c r="H27" s="47"/>
      <c r="I27" s="51"/>
      <c r="J27" s="50"/>
      <c r="K27" s="42"/>
      <c r="L27" s="47"/>
      <c r="M27" s="51"/>
      <c r="N27" s="50"/>
      <c r="O27" s="42"/>
      <c r="P27" s="47"/>
      <c r="Q27" s="51"/>
      <c r="R27" s="50"/>
      <c r="S27" s="42"/>
      <c r="T27" s="47"/>
      <c r="U27" s="51"/>
      <c r="V27" s="50"/>
      <c r="W27" s="42"/>
      <c r="X27" s="47"/>
      <c r="Y27" s="51"/>
      <c r="Z27" s="5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c r="DA27" s="20"/>
      <c r="DB27" s="20"/>
      <c r="DC27" s="20"/>
      <c r="DD27" s="20"/>
      <c r="DE27" s="20"/>
      <c r="DF27" s="20"/>
      <c r="DG27" s="20"/>
      <c r="DH27" s="20"/>
      <c r="DI27" s="20"/>
      <c r="DJ27" s="20"/>
      <c r="DK27" s="20"/>
      <c r="DL27" s="20"/>
      <c r="DM27" s="20"/>
      <c r="DN27" s="20"/>
      <c r="DO27" s="20"/>
      <c r="DP27" s="20"/>
      <c r="DQ27" s="20"/>
      <c r="DR27" s="20"/>
      <c r="DS27" s="20"/>
      <c r="DT27" s="20"/>
      <c r="DU27" s="20"/>
      <c r="DV27" s="20"/>
      <c r="DW27" s="20"/>
      <c r="DX27" s="20"/>
      <c r="DY27" s="20"/>
      <c r="DZ27" s="20"/>
      <c r="EA27" s="20"/>
      <c r="EB27" s="20"/>
      <c r="EC27" s="20"/>
      <c r="ED27" s="20"/>
      <c r="EE27" s="20"/>
      <c r="EF27" s="20"/>
      <c r="EG27" s="20"/>
      <c r="EH27" s="20"/>
      <c r="EI27" s="20"/>
      <c r="EJ27" s="20"/>
      <c r="EK27" s="20"/>
      <c r="EL27" s="20"/>
      <c r="EM27" s="20"/>
      <c r="EN27" s="20"/>
      <c r="EO27" s="20"/>
      <c r="EP27" s="20"/>
      <c r="EQ27" s="20"/>
      <c r="ER27" s="20"/>
      <c r="ES27" s="20"/>
      <c r="ET27" s="20"/>
      <c r="EU27" s="20"/>
      <c r="EV27" s="20"/>
      <c r="EW27" s="20"/>
      <c r="EX27" s="20"/>
      <c r="EY27" s="20"/>
      <c r="EZ27" s="20"/>
      <c r="FA27" s="20"/>
      <c r="FB27" s="20"/>
      <c r="FC27" s="20"/>
      <c r="FD27" s="20"/>
      <c r="FE27" s="20"/>
      <c r="FF27" s="20"/>
      <c r="FG27" s="20"/>
      <c r="FH27" s="20"/>
      <c r="FI27" s="20"/>
      <c r="FJ27" s="20"/>
      <c r="FK27" s="20"/>
      <c r="FL27" s="20"/>
      <c r="FM27" s="20"/>
      <c r="FN27" s="20"/>
      <c r="FO27" s="20"/>
      <c r="FP27" s="20"/>
      <c r="FQ27" s="20"/>
      <c r="FR27" s="20"/>
      <c r="FS27" s="20"/>
      <c r="FT27" s="20"/>
      <c r="FU27" s="20"/>
      <c r="FV27" s="20"/>
      <c r="FW27" s="20"/>
      <c r="FX27" s="20"/>
      <c r="FY27" s="20"/>
      <c r="FZ27" s="20"/>
      <c r="GA27" s="20"/>
      <c r="GB27" s="20"/>
      <c r="GC27" s="20"/>
      <c r="GD27" s="20"/>
      <c r="GE27" s="20"/>
      <c r="GF27" s="20"/>
      <c r="GG27" s="20"/>
      <c r="GH27" s="20"/>
      <c r="GI27" s="20"/>
      <c r="GJ27" s="20"/>
      <c r="GK27" s="20"/>
      <c r="GL27" s="20"/>
      <c r="GM27" s="20"/>
      <c r="GN27" s="20"/>
      <c r="GO27" s="20"/>
      <c r="GP27" s="20"/>
      <c r="GQ27" s="20"/>
      <c r="GR27" s="20"/>
      <c r="GS27" s="20"/>
      <c r="GT27" s="20"/>
      <c r="GU27" s="20"/>
      <c r="GV27" s="20"/>
      <c r="GW27" s="20"/>
      <c r="GX27" s="20"/>
      <c r="GY27" s="20"/>
      <c r="GZ27" s="20"/>
      <c r="HA27" s="20"/>
      <c r="HB27" s="20"/>
      <c r="HC27" s="20"/>
      <c r="HD27" s="20"/>
      <c r="HE27" s="20"/>
      <c r="HF27" s="20"/>
      <c r="HG27" s="20"/>
      <c r="HH27" s="20"/>
      <c r="HI27" s="20"/>
      <c r="HJ27" s="20"/>
      <c r="HK27" s="20"/>
      <c r="HL27" s="20"/>
      <c r="HM27" s="20"/>
      <c r="HN27" s="20"/>
      <c r="HO27" s="20"/>
      <c r="HP27" s="20"/>
      <c r="HQ27" s="20"/>
      <c r="HR27" s="20"/>
      <c r="HS27" s="20"/>
      <c r="HT27" s="20"/>
      <c r="HU27" s="20"/>
      <c r="HV27" s="20"/>
      <c r="HW27" s="20"/>
      <c r="HX27" s="20"/>
      <c r="HY27" s="20"/>
      <c r="HZ27" s="20"/>
      <c r="IA27" s="20"/>
      <c r="IB27" s="20"/>
      <c r="IC27" s="20"/>
      <c r="ID27" s="20"/>
      <c r="IE27" s="20"/>
      <c r="IF27" s="20"/>
      <c r="IG27" s="20"/>
      <c r="IH27" s="20"/>
      <c r="II27" s="20"/>
      <c r="IJ27" s="20"/>
      <c r="IK27" s="20"/>
      <c r="IL27" s="20"/>
      <c r="IM27" s="20"/>
      <c r="IN27" s="20"/>
      <c r="IO27" s="20"/>
      <c r="IP27" s="20"/>
      <c r="IQ27" s="20"/>
      <c r="IR27" s="20"/>
    </row>
    <row r="28" spans="1:252">
      <c r="A28" s="45"/>
      <c r="B28" s="44" t="s">
        <v>24</v>
      </c>
      <c r="C28" s="53"/>
      <c r="D28" s="43"/>
      <c r="E28" s="43"/>
      <c r="F28" s="43"/>
      <c r="G28" s="49">
        <f>SUM(G17:G24)</f>
        <v>0</v>
      </c>
      <c r="H28" s="48">
        <f>G28/C26</f>
        <v>0</v>
      </c>
      <c r="I28" s="47"/>
      <c r="J28" s="46"/>
      <c r="K28" s="49">
        <f>SUM(K17:K24)</f>
        <v>0</v>
      </c>
      <c r="L28" s="48">
        <f>K28/C26</f>
        <v>0</v>
      </c>
      <c r="M28" s="47"/>
      <c r="N28" s="46"/>
      <c r="O28" s="49">
        <f>SUM(O17:O24)</f>
        <v>0</v>
      </c>
      <c r="P28" s="48" t="e">
        <f>O28/G26</f>
        <v>#DIV/0!</v>
      </c>
      <c r="Q28" s="47"/>
      <c r="R28" s="46"/>
      <c r="S28" s="49">
        <f>SUM(S17:S24)</f>
        <v>0</v>
      </c>
      <c r="T28" s="48" t="e">
        <f>S28/K26</f>
        <v>#DIV/0!</v>
      </c>
      <c r="U28" s="47"/>
      <c r="V28" s="46"/>
      <c r="W28" s="49">
        <f>SUM(W17:W24)</f>
        <v>0</v>
      </c>
      <c r="X28" s="48" t="e">
        <f>W28/O26</f>
        <v>#DIV/0!</v>
      </c>
      <c r="Y28" s="47"/>
      <c r="Z28" s="46"/>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c r="DA28" s="20"/>
      <c r="DB28" s="20"/>
      <c r="DC28" s="20"/>
      <c r="DD28" s="20"/>
      <c r="DE28" s="20"/>
      <c r="DF28" s="20"/>
      <c r="DG28" s="20"/>
      <c r="DH28" s="20"/>
      <c r="DI28" s="20"/>
      <c r="DJ28" s="20"/>
      <c r="DK28" s="20"/>
      <c r="DL28" s="20"/>
      <c r="DM28" s="20"/>
      <c r="DN28" s="20"/>
      <c r="DO28" s="20"/>
      <c r="DP28" s="20"/>
      <c r="DQ28" s="20"/>
      <c r="DR28" s="20"/>
      <c r="DS28" s="20"/>
      <c r="DT28" s="20"/>
      <c r="DU28" s="20"/>
      <c r="DV28" s="20"/>
      <c r="DW28" s="20"/>
      <c r="DX28" s="20"/>
      <c r="DY28" s="20"/>
      <c r="DZ28" s="20"/>
      <c r="EA28" s="20"/>
      <c r="EB28" s="20"/>
      <c r="EC28" s="20"/>
      <c r="ED28" s="20"/>
      <c r="EE28" s="20"/>
      <c r="EF28" s="20"/>
      <c r="EG28" s="20"/>
      <c r="EH28" s="20"/>
      <c r="EI28" s="20"/>
      <c r="EJ28" s="20"/>
      <c r="EK28" s="20"/>
      <c r="EL28" s="20"/>
      <c r="EM28" s="20"/>
      <c r="EN28" s="20"/>
      <c r="EO28" s="20"/>
      <c r="EP28" s="20"/>
      <c r="EQ28" s="20"/>
      <c r="ER28" s="20"/>
      <c r="ES28" s="20"/>
      <c r="ET28" s="20"/>
      <c r="EU28" s="20"/>
      <c r="EV28" s="20"/>
      <c r="EW28" s="20"/>
      <c r="EX28" s="20"/>
      <c r="EY28" s="20"/>
      <c r="EZ28" s="20"/>
      <c r="FA28" s="20"/>
      <c r="FB28" s="20"/>
      <c r="FC28" s="20"/>
      <c r="FD28" s="20"/>
      <c r="FE28" s="20"/>
      <c r="FF28" s="20"/>
      <c r="FG28" s="20"/>
      <c r="FH28" s="20"/>
      <c r="FI28" s="20"/>
      <c r="FJ28" s="20"/>
      <c r="FK28" s="20"/>
      <c r="FL28" s="20"/>
      <c r="FM28" s="20"/>
      <c r="FN28" s="20"/>
      <c r="FO28" s="20"/>
      <c r="FP28" s="20"/>
      <c r="FQ28" s="20"/>
      <c r="FR28" s="20"/>
      <c r="FS28" s="20"/>
      <c r="FT28" s="20"/>
      <c r="FU28" s="20"/>
      <c r="FV28" s="20"/>
      <c r="FW28" s="20"/>
      <c r="FX28" s="20"/>
      <c r="FY28" s="20"/>
      <c r="FZ28" s="20"/>
      <c r="GA28" s="20"/>
      <c r="GB28" s="20"/>
      <c r="GC28" s="20"/>
      <c r="GD28" s="20"/>
      <c r="GE28" s="20"/>
      <c r="GF28" s="20"/>
      <c r="GG28" s="20"/>
      <c r="GH28" s="20"/>
      <c r="GI28" s="20"/>
      <c r="GJ28" s="20"/>
      <c r="GK28" s="20"/>
      <c r="GL28" s="20"/>
      <c r="GM28" s="20"/>
      <c r="GN28" s="20"/>
      <c r="GO28" s="20"/>
      <c r="GP28" s="20"/>
      <c r="GQ28" s="20"/>
      <c r="GR28" s="20"/>
      <c r="GS28" s="20"/>
      <c r="GT28" s="20"/>
      <c r="GU28" s="20"/>
      <c r="GV28" s="20"/>
      <c r="GW28" s="20"/>
      <c r="GX28" s="20"/>
      <c r="GY28" s="20"/>
      <c r="GZ28" s="20"/>
      <c r="HA28" s="20"/>
      <c r="HB28" s="20"/>
      <c r="HC28" s="20"/>
      <c r="HD28" s="20"/>
      <c r="HE28" s="20"/>
      <c r="HF28" s="20"/>
      <c r="HG28" s="20"/>
      <c r="HH28" s="20"/>
      <c r="HI28" s="20"/>
      <c r="HJ28" s="20"/>
      <c r="HK28" s="20"/>
      <c r="HL28" s="20"/>
      <c r="HM28" s="20"/>
      <c r="HN28" s="20"/>
      <c r="HO28" s="20"/>
      <c r="HP28" s="20"/>
      <c r="HQ28" s="20"/>
      <c r="HR28" s="20"/>
      <c r="HS28" s="20"/>
      <c r="HT28" s="20"/>
      <c r="HU28" s="20"/>
      <c r="HV28" s="20"/>
      <c r="HW28" s="20"/>
      <c r="HX28" s="20"/>
      <c r="HY28" s="20"/>
      <c r="HZ28" s="20"/>
      <c r="IA28" s="20"/>
      <c r="IB28" s="20"/>
      <c r="IC28" s="20"/>
      <c r="ID28" s="20"/>
      <c r="IE28" s="20"/>
      <c r="IF28" s="20"/>
      <c r="IG28" s="20"/>
      <c r="IH28" s="20"/>
      <c r="II28" s="20"/>
      <c r="IJ28" s="20"/>
      <c r="IK28" s="20"/>
      <c r="IL28" s="20"/>
      <c r="IM28" s="20"/>
      <c r="IN28" s="20"/>
      <c r="IO28" s="20"/>
      <c r="IP28" s="20"/>
      <c r="IQ28" s="20"/>
      <c r="IR28" s="20"/>
    </row>
    <row r="29" spans="1:252">
      <c r="A29" s="45"/>
      <c r="B29" s="44" t="s">
        <v>23</v>
      </c>
      <c r="C29" s="38"/>
      <c r="D29" s="52"/>
      <c r="E29" s="43"/>
      <c r="F29" s="43"/>
      <c r="G29" s="42"/>
      <c r="H29" s="47"/>
      <c r="I29" s="40">
        <f>SUM(I17:I24)</f>
        <v>0</v>
      </c>
      <c r="J29" s="39">
        <f>I29/D26</f>
        <v>0</v>
      </c>
      <c r="K29" s="42"/>
      <c r="L29" s="47"/>
      <c r="M29" s="40">
        <f>SUM(M17:M24)</f>
        <v>0</v>
      </c>
      <c r="N29" s="39">
        <f>M29/D26</f>
        <v>0</v>
      </c>
      <c r="O29" s="42"/>
      <c r="P29" s="47"/>
      <c r="Q29" s="40">
        <f>SUM(Q17:Q24)</f>
        <v>0</v>
      </c>
      <c r="R29" s="39" t="e">
        <f>Q29/H26</f>
        <v>#DIV/0!</v>
      </c>
      <c r="S29" s="42"/>
      <c r="T29" s="47"/>
      <c r="U29" s="40">
        <f>SUM(U17:U24)</f>
        <v>0</v>
      </c>
      <c r="V29" s="39" t="e">
        <f>U29/L26</f>
        <v>#DIV/0!</v>
      </c>
      <c r="W29" s="42"/>
      <c r="X29" s="47"/>
      <c r="Y29" s="40">
        <f>SUM(Y17:Y24)</f>
        <v>0</v>
      </c>
      <c r="Z29" s="39" t="e">
        <f>Y29/P26</f>
        <v>#DIV/0!</v>
      </c>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c r="DA29" s="20"/>
      <c r="DB29" s="20"/>
      <c r="DC29" s="20"/>
      <c r="DD29" s="20"/>
      <c r="DE29" s="20"/>
      <c r="DF29" s="20"/>
      <c r="DG29" s="20"/>
      <c r="DH29" s="20"/>
      <c r="DI29" s="20"/>
      <c r="DJ29" s="20"/>
      <c r="DK29" s="20"/>
      <c r="DL29" s="20"/>
      <c r="DM29" s="20"/>
      <c r="DN29" s="20"/>
      <c r="DO29" s="20"/>
      <c r="DP29" s="20"/>
      <c r="DQ29" s="20"/>
      <c r="DR29" s="20"/>
      <c r="DS29" s="20"/>
      <c r="DT29" s="20"/>
      <c r="DU29" s="20"/>
      <c r="DV29" s="20"/>
      <c r="DW29" s="20"/>
      <c r="DX29" s="20"/>
      <c r="DY29" s="20"/>
      <c r="DZ29" s="20"/>
      <c r="EA29" s="20"/>
      <c r="EB29" s="20"/>
      <c r="EC29" s="20"/>
      <c r="ED29" s="20"/>
      <c r="EE29" s="20"/>
      <c r="EF29" s="20"/>
      <c r="EG29" s="20"/>
      <c r="EH29" s="20"/>
      <c r="EI29" s="20"/>
      <c r="EJ29" s="20"/>
      <c r="EK29" s="20"/>
      <c r="EL29" s="20"/>
      <c r="EM29" s="20"/>
      <c r="EN29" s="20"/>
      <c r="EO29" s="20"/>
      <c r="EP29" s="20"/>
      <c r="EQ29" s="20"/>
      <c r="ER29" s="20"/>
      <c r="ES29" s="20"/>
      <c r="ET29" s="20"/>
      <c r="EU29" s="20"/>
      <c r="EV29" s="20"/>
      <c r="EW29" s="20"/>
      <c r="EX29" s="20"/>
      <c r="EY29" s="20"/>
      <c r="EZ29" s="20"/>
      <c r="FA29" s="20"/>
      <c r="FB29" s="20"/>
      <c r="FC29" s="20"/>
      <c r="FD29" s="20"/>
      <c r="FE29" s="20"/>
      <c r="FF29" s="20"/>
      <c r="FG29" s="20"/>
      <c r="FH29" s="20"/>
      <c r="FI29" s="20"/>
      <c r="FJ29" s="20"/>
      <c r="FK29" s="20"/>
      <c r="FL29" s="20"/>
      <c r="FM29" s="20"/>
      <c r="FN29" s="20"/>
      <c r="FO29" s="20"/>
      <c r="FP29" s="20"/>
      <c r="FQ29" s="20"/>
      <c r="FR29" s="20"/>
      <c r="FS29" s="20"/>
      <c r="FT29" s="20"/>
      <c r="FU29" s="20"/>
      <c r="FV29" s="20"/>
      <c r="FW29" s="20"/>
      <c r="FX29" s="20"/>
      <c r="FY29" s="20"/>
      <c r="FZ29" s="20"/>
      <c r="GA29" s="20"/>
      <c r="GB29" s="20"/>
      <c r="GC29" s="20"/>
      <c r="GD29" s="20"/>
      <c r="GE29" s="20"/>
      <c r="GF29" s="20"/>
      <c r="GG29" s="20"/>
      <c r="GH29" s="20"/>
      <c r="GI29" s="20"/>
      <c r="GJ29" s="20"/>
      <c r="GK29" s="20"/>
      <c r="GL29" s="20"/>
      <c r="GM29" s="20"/>
      <c r="GN29" s="20"/>
      <c r="GO29" s="20"/>
      <c r="GP29" s="20"/>
      <c r="GQ29" s="20"/>
      <c r="GR29" s="20"/>
      <c r="GS29" s="20"/>
      <c r="GT29" s="20"/>
      <c r="GU29" s="20"/>
      <c r="GV29" s="20"/>
      <c r="GW29" s="20"/>
      <c r="GX29" s="20"/>
      <c r="GY29" s="20"/>
      <c r="GZ29" s="20"/>
      <c r="HA29" s="20"/>
      <c r="HB29" s="20"/>
      <c r="HC29" s="20"/>
      <c r="HD29" s="20"/>
      <c r="HE29" s="20"/>
      <c r="HF29" s="20"/>
      <c r="HG29" s="20"/>
      <c r="HH29" s="20"/>
      <c r="HI29" s="20"/>
      <c r="HJ29" s="20"/>
      <c r="HK29" s="20"/>
      <c r="HL29" s="20"/>
      <c r="HM29" s="20"/>
      <c r="HN29" s="20"/>
      <c r="HO29" s="20"/>
      <c r="HP29" s="20"/>
      <c r="HQ29" s="20"/>
      <c r="HR29" s="20"/>
      <c r="HS29" s="20"/>
      <c r="HT29" s="20"/>
      <c r="HU29" s="20"/>
      <c r="HV29" s="20"/>
      <c r="HW29" s="20"/>
      <c r="HX29" s="20"/>
      <c r="HY29" s="20"/>
      <c r="HZ29" s="20"/>
      <c r="IA29" s="20"/>
      <c r="IB29" s="20"/>
      <c r="IC29" s="20"/>
      <c r="ID29" s="20"/>
      <c r="IE29" s="20"/>
      <c r="IF29" s="20"/>
      <c r="IG29" s="20"/>
      <c r="IH29" s="20"/>
      <c r="II29" s="20"/>
      <c r="IJ29" s="20"/>
      <c r="IK29" s="20"/>
      <c r="IL29" s="20"/>
      <c r="IM29" s="20"/>
      <c r="IN29" s="20"/>
      <c r="IO29" s="20"/>
      <c r="IP29" s="20"/>
      <c r="IQ29" s="20"/>
      <c r="IR29" s="20"/>
    </row>
    <row r="30" spans="1:252">
      <c r="A30" s="45"/>
      <c r="B30" s="44"/>
      <c r="C30" s="38"/>
      <c r="D30" s="43"/>
      <c r="E30" s="43"/>
      <c r="F30" s="43"/>
      <c r="G30" s="42"/>
      <c r="H30" s="47"/>
      <c r="I30" s="51"/>
      <c r="J30" s="50"/>
      <c r="K30" s="42"/>
      <c r="L30" s="47"/>
      <c r="M30" s="51"/>
      <c r="N30" s="50"/>
      <c r="O30" s="42"/>
      <c r="P30" s="47"/>
      <c r="Q30" s="51"/>
      <c r="R30" s="50"/>
      <c r="S30" s="42"/>
      <c r="T30" s="47"/>
      <c r="U30" s="51"/>
      <c r="V30" s="50"/>
      <c r="W30" s="42"/>
      <c r="X30" s="47"/>
      <c r="Y30" s="51"/>
      <c r="Z30" s="5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c r="DA30" s="20"/>
      <c r="DB30" s="20"/>
      <c r="DC30" s="20"/>
      <c r="DD30" s="20"/>
      <c r="DE30" s="20"/>
      <c r="DF30" s="20"/>
      <c r="DG30" s="20"/>
      <c r="DH30" s="20"/>
      <c r="DI30" s="20"/>
      <c r="DJ30" s="20"/>
      <c r="DK30" s="20"/>
      <c r="DL30" s="20"/>
      <c r="DM30" s="20"/>
      <c r="DN30" s="20"/>
      <c r="DO30" s="20"/>
      <c r="DP30" s="20"/>
      <c r="DQ30" s="20"/>
      <c r="DR30" s="20"/>
      <c r="DS30" s="20"/>
      <c r="DT30" s="20"/>
      <c r="DU30" s="20"/>
      <c r="DV30" s="20"/>
      <c r="DW30" s="20"/>
      <c r="DX30" s="20"/>
      <c r="DY30" s="20"/>
      <c r="DZ30" s="20"/>
      <c r="EA30" s="20"/>
      <c r="EB30" s="20"/>
      <c r="EC30" s="20"/>
      <c r="ED30" s="20"/>
      <c r="EE30" s="20"/>
      <c r="EF30" s="20"/>
      <c r="EG30" s="20"/>
      <c r="EH30" s="20"/>
      <c r="EI30" s="20"/>
      <c r="EJ30" s="20"/>
      <c r="EK30" s="20"/>
      <c r="EL30" s="20"/>
      <c r="EM30" s="20"/>
      <c r="EN30" s="20"/>
      <c r="EO30" s="20"/>
      <c r="EP30" s="20"/>
      <c r="EQ30" s="20"/>
      <c r="ER30" s="20"/>
      <c r="ES30" s="20"/>
      <c r="ET30" s="20"/>
      <c r="EU30" s="20"/>
      <c r="EV30" s="20"/>
      <c r="EW30" s="20"/>
      <c r="EX30" s="20"/>
      <c r="EY30" s="20"/>
      <c r="EZ30" s="20"/>
      <c r="FA30" s="20"/>
      <c r="FB30" s="20"/>
      <c r="FC30" s="20"/>
      <c r="FD30" s="20"/>
      <c r="FE30" s="20"/>
      <c r="FF30" s="20"/>
      <c r="FG30" s="20"/>
      <c r="FH30" s="20"/>
      <c r="FI30" s="20"/>
      <c r="FJ30" s="20"/>
      <c r="FK30" s="20"/>
      <c r="FL30" s="20"/>
      <c r="FM30" s="20"/>
      <c r="FN30" s="20"/>
      <c r="FO30" s="20"/>
      <c r="FP30" s="20"/>
      <c r="FQ30" s="20"/>
      <c r="FR30" s="20"/>
      <c r="FS30" s="20"/>
      <c r="FT30" s="20"/>
      <c r="FU30" s="20"/>
      <c r="FV30" s="20"/>
      <c r="FW30" s="20"/>
      <c r="FX30" s="20"/>
      <c r="FY30" s="20"/>
      <c r="FZ30" s="20"/>
      <c r="GA30" s="20"/>
      <c r="GB30" s="20"/>
      <c r="GC30" s="20"/>
      <c r="GD30" s="20"/>
      <c r="GE30" s="20"/>
      <c r="GF30" s="20"/>
      <c r="GG30" s="20"/>
      <c r="GH30" s="20"/>
      <c r="GI30" s="20"/>
      <c r="GJ30" s="20"/>
      <c r="GK30" s="20"/>
      <c r="GL30" s="20"/>
      <c r="GM30" s="20"/>
      <c r="GN30" s="20"/>
      <c r="GO30" s="20"/>
      <c r="GP30" s="20"/>
      <c r="GQ30" s="20"/>
      <c r="GR30" s="20"/>
      <c r="GS30" s="20"/>
      <c r="GT30" s="20"/>
      <c r="GU30" s="20"/>
      <c r="GV30" s="20"/>
      <c r="GW30" s="20"/>
      <c r="GX30" s="20"/>
      <c r="GY30" s="20"/>
      <c r="GZ30" s="20"/>
      <c r="HA30" s="20"/>
      <c r="HB30" s="20"/>
      <c r="HC30" s="20"/>
      <c r="HD30" s="20"/>
      <c r="HE30" s="20"/>
      <c r="HF30" s="20"/>
      <c r="HG30" s="20"/>
      <c r="HH30" s="20"/>
      <c r="HI30" s="20"/>
      <c r="HJ30" s="20"/>
      <c r="HK30" s="20"/>
      <c r="HL30" s="20"/>
      <c r="HM30" s="20"/>
      <c r="HN30" s="20"/>
      <c r="HO30" s="20"/>
      <c r="HP30" s="20"/>
      <c r="HQ30" s="20"/>
      <c r="HR30" s="20"/>
      <c r="HS30" s="20"/>
      <c r="HT30" s="20"/>
      <c r="HU30" s="20"/>
      <c r="HV30" s="20"/>
      <c r="HW30" s="20"/>
      <c r="HX30" s="20"/>
      <c r="HY30" s="20"/>
      <c r="HZ30" s="20"/>
      <c r="IA30" s="20"/>
      <c r="IB30" s="20"/>
      <c r="IC30" s="20"/>
      <c r="ID30" s="20"/>
      <c r="IE30" s="20"/>
      <c r="IF30" s="20"/>
      <c r="IG30" s="20"/>
      <c r="IH30" s="20"/>
      <c r="II30" s="20"/>
      <c r="IJ30" s="20"/>
      <c r="IK30" s="20"/>
      <c r="IL30" s="20"/>
      <c r="IM30" s="20"/>
      <c r="IN30" s="20"/>
      <c r="IO30" s="20"/>
      <c r="IP30" s="20"/>
      <c r="IQ30" s="20"/>
      <c r="IR30" s="20"/>
    </row>
    <row r="31" spans="1:252">
      <c r="A31" s="45"/>
      <c r="B31" s="44" t="s">
        <v>486</v>
      </c>
      <c r="C31" s="37">
        <f>+C26+C26*'CUSTO (COM VALORES)'!D330/100</f>
        <v>396589.08655339997</v>
      </c>
      <c r="D31" s="43"/>
      <c r="E31" s="43"/>
      <c r="F31" s="43"/>
      <c r="G31" s="49">
        <f>+G28+G28*'CUSTO (COM VALORES)'!D330/100</f>
        <v>0</v>
      </c>
      <c r="H31" s="48"/>
      <c r="I31" s="47"/>
      <c r="J31" s="46"/>
      <c r="K31" s="49">
        <f>+K28+K28*'CUSTO (COM VALORES)'!D330/100</f>
        <v>0</v>
      </c>
      <c r="L31" s="48"/>
      <c r="M31" s="47"/>
      <c r="N31" s="46"/>
      <c r="O31" s="49">
        <f>+O28+O28*'CUSTO (COM VALORES)'!D330/100</f>
        <v>0</v>
      </c>
      <c r="P31" s="48"/>
      <c r="Q31" s="47"/>
      <c r="R31" s="46"/>
      <c r="S31" s="49">
        <f>+S28+S28*'CUSTO (COM VALORES)'!D330/100</f>
        <v>0</v>
      </c>
      <c r="T31" s="48"/>
      <c r="U31" s="47"/>
      <c r="V31" s="46"/>
      <c r="W31" s="49">
        <f>+W28+W28*'CUSTO (COM VALORES)'!D330/100</f>
        <v>0</v>
      </c>
      <c r="X31" s="48"/>
      <c r="Y31" s="47"/>
      <c r="Z31" s="46"/>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c r="DA31" s="20"/>
      <c r="DB31" s="20"/>
      <c r="DC31" s="20"/>
      <c r="DD31" s="20"/>
      <c r="DE31" s="20"/>
      <c r="DF31" s="20"/>
      <c r="DG31" s="20"/>
      <c r="DH31" s="20"/>
      <c r="DI31" s="20"/>
      <c r="DJ31" s="20"/>
      <c r="DK31" s="20"/>
      <c r="DL31" s="20"/>
      <c r="DM31" s="20"/>
      <c r="DN31" s="20"/>
      <c r="DO31" s="20"/>
      <c r="DP31" s="20"/>
      <c r="DQ31" s="20"/>
      <c r="DR31" s="20"/>
      <c r="DS31" s="20"/>
      <c r="DT31" s="20"/>
      <c r="DU31" s="20"/>
      <c r="DV31" s="20"/>
      <c r="DW31" s="20"/>
      <c r="DX31" s="20"/>
      <c r="DY31" s="20"/>
      <c r="DZ31" s="20"/>
      <c r="EA31" s="20"/>
      <c r="EB31" s="20"/>
      <c r="EC31" s="20"/>
      <c r="ED31" s="20"/>
      <c r="EE31" s="20"/>
      <c r="EF31" s="20"/>
      <c r="EG31" s="20"/>
      <c r="EH31" s="20"/>
      <c r="EI31" s="20"/>
      <c r="EJ31" s="20"/>
      <c r="EK31" s="20"/>
      <c r="EL31" s="20"/>
      <c r="EM31" s="20"/>
      <c r="EN31" s="20"/>
      <c r="EO31" s="20"/>
      <c r="EP31" s="20"/>
      <c r="EQ31" s="20"/>
      <c r="ER31" s="20"/>
      <c r="ES31" s="20"/>
      <c r="ET31" s="20"/>
      <c r="EU31" s="20"/>
      <c r="EV31" s="20"/>
      <c r="EW31" s="20"/>
      <c r="EX31" s="20"/>
      <c r="EY31" s="20"/>
      <c r="EZ31" s="20"/>
      <c r="FA31" s="20"/>
      <c r="FB31" s="20"/>
      <c r="FC31" s="20"/>
      <c r="FD31" s="20"/>
      <c r="FE31" s="20"/>
      <c r="FF31" s="20"/>
      <c r="FG31" s="20"/>
      <c r="FH31" s="20"/>
      <c r="FI31" s="20"/>
      <c r="FJ31" s="20"/>
      <c r="FK31" s="20"/>
      <c r="FL31" s="20"/>
      <c r="FM31" s="20"/>
      <c r="FN31" s="20"/>
      <c r="FO31" s="20"/>
      <c r="FP31" s="20"/>
      <c r="FQ31" s="20"/>
      <c r="FR31" s="20"/>
      <c r="FS31" s="20"/>
      <c r="FT31" s="20"/>
      <c r="FU31" s="20"/>
      <c r="FV31" s="20"/>
      <c r="FW31" s="20"/>
      <c r="FX31" s="20"/>
      <c r="FY31" s="20"/>
      <c r="FZ31" s="20"/>
      <c r="GA31" s="20"/>
      <c r="GB31" s="20"/>
      <c r="GC31" s="20"/>
      <c r="GD31" s="20"/>
      <c r="GE31" s="20"/>
      <c r="GF31" s="20"/>
      <c r="GG31" s="20"/>
      <c r="GH31" s="20"/>
      <c r="GI31" s="20"/>
      <c r="GJ31" s="20"/>
      <c r="GK31" s="20"/>
      <c r="GL31" s="20"/>
      <c r="GM31" s="20"/>
      <c r="GN31" s="20"/>
      <c r="GO31" s="20"/>
      <c r="GP31" s="20"/>
      <c r="GQ31" s="20"/>
      <c r="GR31" s="20"/>
      <c r="GS31" s="20"/>
      <c r="GT31" s="20"/>
      <c r="GU31" s="20"/>
      <c r="GV31" s="20"/>
      <c r="GW31" s="20"/>
      <c r="GX31" s="20"/>
      <c r="GY31" s="20"/>
      <c r="GZ31" s="20"/>
      <c r="HA31" s="20"/>
      <c r="HB31" s="20"/>
      <c r="HC31" s="20"/>
      <c r="HD31" s="20"/>
      <c r="HE31" s="20"/>
      <c r="HF31" s="20"/>
      <c r="HG31" s="20"/>
      <c r="HH31" s="20"/>
      <c r="HI31" s="20"/>
      <c r="HJ31" s="20"/>
      <c r="HK31" s="20"/>
      <c r="HL31" s="20"/>
      <c r="HM31" s="20"/>
      <c r="HN31" s="20"/>
      <c r="HO31" s="20"/>
      <c r="HP31" s="20"/>
      <c r="HQ31" s="20"/>
      <c r="HR31" s="20"/>
      <c r="HS31" s="20"/>
      <c r="HT31" s="20"/>
      <c r="HU31" s="20"/>
      <c r="HV31" s="20"/>
      <c r="HW31" s="20"/>
      <c r="HX31" s="20"/>
      <c r="HY31" s="20"/>
      <c r="HZ31" s="20"/>
      <c r="IA31" s="20"/>
      <c r="IB31" s="20"/>
      <c r="IC31" s="20"/>
      <c r="ID31" s="20"/>
      <c r="IE31" s="20"/>
      <c r="IF31" s="20"/>
      <c r="IG31" s="20"/>
      <c r="IH31" s="20"/>
      <c r="II31" s="20"/>
      <c r="IJ31" s="20"/>
      <c r="IK31" s="20"/>
      <c r="IL31" s="20"/>
      <c r="IM31" s="20"/>
      <c r="IN31" s="20"/>
      <c r="IO31" s="20"/>
      <c r="IP31" s="20"/>
      <c r="IQ31" s="20"/>
      <c r="IR31" s="20"/>
    </row>
    <row r="32" spans="1:252">
      <c r="A32" s="45"/>
      <c r="B32" s="44" t="s">
        <v>485</v>
      </c>
      <c r="C32" s="38"/>
      <c r="D32" s="37">
        <f>+D26+D26*'CUSTO (COM VALORES)'!D330/100</f>
        <v>321736.31086561998</v>
      </c>
      <c r="E32" s="43"/>
      <c r="F32" s="43"/>
      <c r="G32" s="42"/>
      <c r="H32" s="41"/>
      <c r="I32" s="40">
        <f>+I29+I29*'CUSTO (COM VALORES)'!D330/100</f>
        <v>0</v>
      </c>
      <c r="J32" s="39"/>
      <c r="K32" s="42"/>
      <c r="L32" s="41"/>
      <c r="M32" s="40">
        <f>+M29+M29*'CUSTO (COM VALORES)'!D330/100</f>
        <v>0</v>
      </c>
      <c r="N32" s="39"/>
      <c r="O32" s="42"/>
      <c r="P32" s="41"/>
      <c r="Q32" s="40">
        <f>+Q29+Q29*'CUSTO (COM VALORES)'!D330/100</f>
        <v>0</v>
      </c>
      <c r="R32" s="39"/>
      <c r="S32" s="42"/>
      <c r="T32" s="41"/>
      <c r="U32" s="40">
        <f>+U29+U29*'CUSTO (COM VALORES)'!D330/100</f>
        <v>0</v>
      </c>
      <c r="V32" s="39"/>
      <c r="W32" s="42"/>
      <c r="X32" s="41"/>
      <c r="Y32" s="40">
        <f>+Y29+Y29*'CUSTO (COM VALORES)'!D330/100</f>
        <v>0</v>
      </c>
      <c r="Z32" s="39"/>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c r="EA32" s="20"/>
      <c r="EB32" s="20"/>
      <c r="EC32" s="20"/>
      <c r="ED32" s="20"/>
      <c r="EE32" s="20"/>
      <c r="EF32" s="20"/>
      <c r="EG32" s="20"/>
      <c r="EH32" s="20"/>
      <c r="EI32" s="20"/>
      <c r="EJ32" s="20"/>
      <c r="EK32" s="20"/>
      <c r="EL32" s="20"/>
      <c r="EM32" s="20"/>
      <c r="EN32" s="20"/>
      <c r="EO32" s="20"/>
      <c r="EP32" s="20"/>
      <c r="EQ32" s="20"/>
      <c r="ER32" s="20"/>
      <c r="ES32" s="20"/>
      <c r="ET32" s="20"/>
      <c r="EU32" s="20"/>
      <c r="EV32" s="20"/>
      <c r="EW32" s="20"/>
      <c r="EX32" s="20"/>
      <c r="EY32" s="20"/>
      <c r="EZ32" s="20"/>
      <c r="FA32" s="20"/>
      <c r="FB32" s="20"/>
      <c r="FC32" s="20"/>
      <c r="FD32" s="20"/>
      <c r="FE32" s="20"/>
      <c r="FF32" s="20"/>
      <c r="FG32" s="20"/>
      <c r="FH32" s="20"/>
      <c r="FI32" s="20"/>
      <c r="FJ32" s="20"/>
      <c r="FK32" s="20"/>
      <c r="FL32" s="20"/>
      <c r="FM32" s="20"/>
      <c r="FN32" s="20"/>
      <c r="FO32" s="20"/>
      <c r="FP32" s="20"/>
      <c r="FQ32" s="20"/>
      <c r="FR32" s="20"/>
      <c r="FS32" s="20"/>
      <c r="FT32" s="20"/>
      <c r="FU32" s="20"/>
      <c r="FV32" s="20"/>
      <c r="FW32" s="20"/>
      <c r="FX32" s="20"/>
      <c r="FY32" s="20"/>
      <c r="FZ32" s="20"/>
      <c r="GA32" s="20"/>
      <c r="GB32" s="20"/>
      <c r="GC32" s="20"/>
      <c r="GD32" s="20"/>
      <c r="GE32" s="20"/>
      <c r="GF32" s="20"/>
      <c r="GG32" s="20"/>
      <c r="GH32" s="20"/>
      <c r="GI32" s="20"/>
      <c r="GJ32" s="20"/>
      <c r="GK32" s="20"/>
      <c r="GL32" s="20"/>
      <c r="GM32" s="20"/>
      <c r="GN32" s="20"/>
      <c r="GO32" s="20"/>
      <c r="GP32" s="20"/>
      <c r="GQ32" s="20"/>
      <c r="GR32" s="20"/>
      <c r="GS32" s="20"/>
      <c r="GT32" s="20"/>
      <c r="GU32" s="20"/>
      <c r="GV32" s="20"/>
      <c r="GW32" s="20"/>
      <c r="GX32" s="20"/>
      <c r="GY32" s="20"/>
      <c r="GZ32" s="20"/>
      <c r="HA32" s="20"/>
      <c r="HB32" s="20"/>
      <c r="HC32" s="20"/>
      <c r="HD32" s="20"/>
      <c r="HE32" s="20"/>
      <c r="HF32" s="20"/>
      <c r="HG32" s="20"/>
      <c r="HH32" s="20"/>
      <c r="HI32" s="20"/>
      <c r="HJ32" s="20"/>
      <c r="HK32" s="20"/>
      <c r="HL32" s="20"/>
      <c r="HM32" s="20"/>
      <c r="HN32" s="20"/>
      <c r="HO32" s="20"/>
      <c r="HP32" s="20"/>
      <c r="HQ32" s="20"/>
      <c r="HR32" s="20"/>
      <c r="HS32" s="20"/>
      <c r="HT32" s="20"/>
      <c r="HU32" s="20"/>
      <c r="HV32" s="20"/>
      <c r="HW32" s="20"/>
      <c r="HX32" s="20"/>
      <c r="HY32" s="20"/>
      <c r="HZ32" s="20"/>
      <c r="IA32" s="20"/>
      <c r="IB32" s="20"/>
      <c r="IC32" s="20"/>
      <c r="ID32" s="20"/>
      <c r="IE32" s="20"/>
      <c r="IF32" s="20"/>
      <c r="IG32" s="20"/>
      <c r="IH32" s="20"/>
      <c r="II32" s="20"/>
      <c r="IJ32" s="20"/>
      <c r="IK32" s="20"/>
      <c r="IL32" s="20"/>
      <c r="IM32" s="20"/>
      <c r="IN32" s="20"/>
      <c r="IO32" s="20"/>
      <c r="IP32" s="20"/>
      <c r="IQ32" s="20"/>
      <c r="IR32" s="20"/>
    </row>
    <row r="33" spans="1:252">
      <c r="A33" s="35"/>
      <c r="B33" s="34" t="s">
        <v>484</v>
      </c>
      <c r="C33" s="38"/>
      <c r="D33" s="32"/>
      <c r="E33" s="37">
        <f>+E26+E26*'CUSTO (COM VALORES)'!D330/100</f>
        <v>718325.39741902007</v>
      </c>
      <c r="F33" s="32"/>
      <c r="G33" s="36"/>
      <c r="H33" s="30"/>
      <c r="I33" s="29"/>
      <c r="J33" s="28"/>
      <c r="K33" s="36"/>
      <c r="L33" s="30"/>
      <c r="M33" s="29"/>
      <c r="N33" s="28"/>
      <c r="O33" s="36"/>
      <c r="P33" s="30"/>
      <c r="Q33" s="29"/>
      <c r="R33" s="28"/>
      <c r="S33" s="36"/>
      <c r="T33" s="30"/>
      <c r="U33" s="29"/>
      <c r="V33" s="28"/>
      <c r="W33" s="36"/>
      <c r="X33" s="30"/>
      <c r="Y33" s="29"/>
      <c r="Z33" s="28"/>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c r="DA33" s="20"/>
      <c r="DB33" s="20"/>
      <c r="DC33" s="20"/>
      <c r="DD33" s="20"/>
      <c r="DE33" s="20"/>
      <c r="DF33" s="20"/>
      <c r="DG33" s="20"/>
      <c r="DH33" s="20"/>
      <c r="DI33" s="20"/>
      <c r="DJ33" s="20"/>
      <c r="DK33" s="20"/>
      <c r="DL33" s="20"/>
      <c r="DM33" s="20"/>
      <c r="DN33" s="20"/>
      <c r="DO33" s="20"/>
      <c r="DP33" s="20"/>
      <c r="DQ33" s="20"/>
      <c r="DR33" s="20"/>
      <c r="DS33" s="20"/>
      <c r="DT33" s="20"/>
      <c r="DU33" s="20"/>
      <c r="DV33" s="20"/>
      <c r="DW33" s="20"/>
      <c r="DX33" s="20"/>
      <c r="DY33" s="20"/>
      <c r="DZ33" s="20"/>
      <c r="EA33" s="20"/>
      <c r="EB33" s="20"/>
      <c r="EC33" s="20"/>
      <c r="ED33" s="20"/>
      <c r="EE33" s="20"/>
      <c r="EF33" s="20"/>
      <c r="EG33" s="20"/>
      <c r="EH33" s="20"/>
      <c r="EI33" s="20"/>
      <c r="EJ33" s="20"/>
      <c r="EK33" s="20"/>
      <c r="EL33" s="20"/>
      <c r="EM33" s="20"/>
      <c r="EN33" s="20"/>
      <c r="EO33" s="20"/>
      <c r="EP33" s="20"/>
      <c r="EQ33" s="20"/>
      <c r="ER33" s="20"/>
      <c r="ES33" s="20"/>
      <c r="ET33" s="20"/>
      <c r="EU33" s="20"/>
      <c r="EV33" s="20"/>
      <c r="EW33" s="20"/>
      <c r="EX33" s="20"/>
      <c r="EY33" s="20"/>
      <c r="EZ33" s="20"/>
      <c r="FA33" s="20"/>
      <c r="FB33" s="20"/>
      <c r="FC33" s="20"/>
      <c r="FD33" s="20"/>
      <c r="FE33" s="20"/>
      <c r="FF33" s="20"/>
      <c r="FG33" s="20"/>
      <c r="FH33" s="20"/>
      <c r="FI33" s="20"/>
      <c r="FJ33" s="20"/>
      <c r="FK33" s="20"/>
      <c r="FL33" s="20"/>
      <c r="FM33" s="20"/>
      <c r="FN33" s="20"/>
      <c r="FO33" s="20"/>
      <c r="FP33" s="20"/>
      <c r="FQ33" s="20"/>
      <c r="FR33" s="20"/>
      <c r="FS33" s="20"/>
      <c r="FT33" s="20"/>
      <c r="FU33" s="20"/>
      <c r="FV33" s="20"/>
      <c r="FW33" s="20"/>
      <c r="FX33" s="20"/>
      <c r="FY33" s="20"/>
      <c r="FZ33" s="20"/>
      <c r="GA33" s="20"/>
      <c r="GB33" s="20"/>
      <c r="GC33" s="20"/>
      <c r="GD33" s="20"/>
      <c r="GE33" s="20"/>
      <c r="GF33" s="20"/>
      <c r="GG33" s="20"/>
      <c r="GH33" s="20"/>
      <c r="GI33" s="20"/>
      <c r="GJ33" s="20"/>
      <c r="GK33" s="20"/>
      <c r="GL33" s="20"/>
      <c r="GM33" s="20"/>
      <c r="GN33" s="20"/>
      <c r="GO33" s="20"/>
      <c r="GP33" s="20"/>
      <c r="GQ33" s="20"/>
      <c r="GR33" s="20"/>
      <c r="GS33" s="20"/>
      <c r="GT33" s="20"/>
      <c r="GU33" s="20"/>
      <c r="GV33" s="20"/>
      <c r="GW33" s="20"/>
      <c r="GX33" s="20"/>
      <c r="GY33" s="20"/>
      <c r="GZ33" s="20"/>
      <c r="HA33" s="20"/>
      <c r="HB33" s="20"/>
      <c r="HC33" s="20"/>
      <c r="HD33" s="20"/>
      <c r="HE33" s="20"/>
      <c r="HF33" s="20"/>
      <c r="HG33" s="20"/>
      <c r="HH33" s="20"/>
      <c r="HI33" s="20"/>
      <c r="HJ33" s="20"/>
      <c r="HK33" s="20"/>
      <c r="HL33" s="20"/>
      <c r="HM33" s="20"/>
      <c r="HN33" s="20"/>
      <c r="HO33" s="20"/>
      <c r="HP33" s="20"/>
      <c r="HQ33" s="20"/>
      <c r="HR33" s="20"/>
      <c r="HS33" s="20"/>
      <c r="HT33" s="20"/>
      <c r="HU33" s="20"/>
      <c r="HV33" s="20"/>
      <c r="HW33" s="20"/>
      <c r="HX33" s="20"/>
      <c r="HY33" s="20"/>
      <c r="HZ33" s="20"/>
      <c r="IA33" s="20"/>
      <c r="IB33" s="20"/>
      <c r="IC33" s="20"/>
      <c r="ID33" s="20"/>
      <c r="IE33" s="20"/>
      <c r="IF33" s="20"/>
      <c r="IG33" s="20"/>
      <c r="IH33" s="20"/>
      <c r="II33" s="20"/>
      <c r="IJ33" s="20"/>
      <c r="IK33" s="20"/>
      <c r="IL33" s="20"/>
      <c r="IM33" s="20"/>
      <c r="IN33" s="20"/>
      <c r="IO33" s="20"/>
      <c r="IP33" s="20"/>
      <c r="IQ33" s="20"/>
      <c r="IR33" s="20"/>
    </row>
    <row r="34" spans="1:252">
      <c r="A34" s="35"/>
      <c r="B34" s="34"/>
      <c r="C34" s="33"/>
      <c r="D34" s="32"/>
      <c r="E34" s="32"/>
      <c r="F34" s="32"/>
      <c r="G34" s="36"/>
      <c r="H34" s="30"/>
      <c r="I34" s="29"/>
      <c r="J34" s="28"/>
      <c r="K34" s="36"/>
      <c r="L34" s="30"/>
      <c r="M34" s="29"/>
      <c r="N34" s="28"/>
      <c r="O34" s="36"/>
      <c r="P34" s="30"/>
      <c r="Q34" s="29"/>
      <c r="R34" s="28"/>
      <c r="S34" s="36"/>
      <c r="T34" s="30"/>
      <c r="U34" s="29"/>
      <c r="V34" s="28"/>
      <c r="W34" s="36"/>
      <c r="X34" s="30"/>
      <c r="Y34" s="29"/>
      <c r="Z34" s="28"/>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c r="DG34" s="20"/>
      <c r="DH34" s="20"/>
      <c r="DI34" s="20"/>
      <c r="DJ34" s="20"/>
      <c r="DK34" s="20"/>
      <c r="DL34" s="20"/>
      <c r="DM34" s="20"/>
      <c r="DN34" s="20"/>
      <c r="DO34" s="20"/>
      <c r="DP34" s="20"/>
      <c r="DQ34" s="20"/>
      <c r="DR34" s="20"/>
      <c r="DS34" s="20"/>
      <c r="DT34" s="20"/>
      <c r="DU34" s="20"/>
      <c r="DV34" s="20"/>
      <c r="DW34" s="20"/>
      <c r="DX34" s="20"/>
      <c r="DY34" s="20"/>
      <c r="DZ34" s="20"/>
      <c r="EA34" s="20"/>
      <c r="EB34" s="20"/>
      <c r="EC34" s="20"/>
      <c r="ED34" s="20"/>
      <c r="EE34" s="20"/>
      <c r="EF34" s="20"/>
      <c r="EG34" s="20"/>
      <c r="EH34" s="20"/>
      <c r="EI34" s="20"/>
      <c r="EJ34" s="20"/>
      <c r="EK34" s="20"/>
      <c r="EL34" s="20"/>
      <c r="EM34" s="20"/>
      <c r="EN34" s="20"/>
      <c r="EO34" s="20"/>
      <c r="EP34" s="20"/>
      <c r="EQ34" s="20"/>
      <c r="ER34" s="20"/>
      <c r="ES34" s="20"/>
      <c r="ET34" s="20"/>
      <c r="EU34" s="20"/>
      <c r="EV34" s="20"/>
      <c r="EW34" s="20"/>
      <c r="EX34" s="20"/>
      <c r="EY34" s="20"/>
      <c r="EZ34" s="20"/>
      <c r="FA34" s="20"/>
      <c r="FB34" s="20"/>
      <c r="FC34" s="20"/>
      <c r="FD34" s="20"/>
      <c r="FE34" s="20"/>
      <c r="FF34" s="20"/>
      <c r="FG34" s="20"/>
      <c r="FH34" s="20"/>
      <c r="FI34" s="20"/>
      <c r="FJ34" s="20"/>
      <c r="FK34" s="20"/>
      <c r="FL34" s="20"/>
      <c r="FM34" s="20"/>
      <c r="FN34" s="20"/>
      <c r="FO34" s="20"/>
      <c r="FP34" s="20"/>
      <c r="FQ34" s="20"/>
      <c r="FR34" s="20"/>
      <c r="FS34" s="20"/>
      <c r="FT34" s="20"/>
      <c r="FU34" s="20"/>
      <c r="FV34" s="20"/>
      <c r="FW34" s="20"/>
      <c r="FX34" s="20"/>
      <c r="FY34" s="20"/>
      <c r="FZ34" s="20"/>
      <c r="GA34" s="20"/>
      <c r="GB34" s="20"/>
      <c r="GC34" s="20"/>
      <c r="GD34" s="20"/>
      <c r="GE34" s="20"/>
      <c r="GF34" s="20"/>
      <c r="GG34" s="20"/>
      <c r="GH34" s="20"/>
      <c r="GI34" s="20"/>
      <c r="GJ34" s="20"/>
      <c r="GK34" s="20"/>
      <c r="GL34" s="20"/>
      <c r="GM34" s="20"/>
      <c r="GN34" s="20"/>
      <c r="GO34" s="20"/>
      <c r="GP34" s="20"/>
      <c r="GQ34" s="20"/>
      <c r="GR34" s="20"/>
      <c r="GS34" s="20"/>
      <c r="GT34" s="20"/>
      <c r="GU34" s="20"/>
      <c r="GV34" s="20"/>
      <c r="GW34" s="20"/>
      <c r="GX34" s="20"/>
      <c r="GY34" s="20"/>
      <c r="GZ34" s="20"/>
      <c r="HA34" s="20"/>
      <c r="HB34" s="20"/>
      <c r="HC34" s="20"/>
      <c r="HD34" s="20"/>
      <c r="HE34" s="20"/>
      <c r="HF34" s="20"/>
      <c r="HG34" s="20"/>
      <c r="HH34" s="20"/>
      <c r="HI34" s="20"/>
      <c r="HJ34" s="20"/>
      <c r="HK34" s="20"/>
      <c r="HL34" s="20"/>
      <c r="HM34" s="20"/>
      <c r="HN34" s="20"/>
      <c r="HO34" s="20"/>
      <c r="HP34" s="20"/>
      <c r="HQ34" s="20"/>
      <c r="HR34" s="20"/>
      <c r="HS34" s="20"/>
      <c r="HT34" s="20"/>
      <c r="HU34" s="20"/>
      <c r="HV34" s="20"/>
      <c r="HW34" s="20"/>
      <c r="HX34" s="20"/>
      <c r="HY34" s="20"/>
      <c r="HZ34" s="20"/>
      <c r="IA34" s="20"/>
      <c r="IB34" s="20"/>
      <c r="IC34" s="20"/>
      <c r="ID34" s="20"/>
      <c r="IE34" s="20"/>
      <c r="IF34" s="20"/>
      <c r="IG34" s="20"/>
      <c r="IH34" s="20"/>
      <c r="II34" s="20"/>
      <c r="IJ34" s="20"/>
      <c r="IK34" s="20"/>
      <c r="IL34" s="20"/>
      <c r="IM34" s="20"/>
      <c r="IN34" s="20"/>
      <c r="IO34" s="20"/>
      <c r="IP34" s="20"/>
      <c r="IQ34" s="20"/>
      <c r="IR34" s="20"/>
    </row>
    <row r="35" spans="1:252">
      <c r="A35" s="35"/>
      <c r="B35" s="34" t="s">
        <v>483</v>
      </c>
      <c r="C35" s="33"/>
      <c r="D35" s="32"/>
      <c r="E35" s="32"/>
      <c r="F35" s="32"/>
      <c r="G35" s="31"/>
      <c r="H35" s="30"/>
      <c r="I35" s="29">
        <f>G31+I32</f>
        <v>0</v>
      </c>
      <c r="J35" s="28">
        <f>I35/E33</f>
        <v>0</v>
      </c>
      <c r="K35" s="31"/>
      <c r="L35" s="30"/>
      <c r="M35" s="29">
        <f>K31+M32</f>
        <v>0</v>
      </c>
      <c r="N35" s="28">
        <f>M35/E33</f>
        <v>0</v>
      </c>
      <c r="O35" s="31"/>
      <c r="P35" s="30"/>
      <c r="Q35" s="29">
        <f>O31+Q32</f>
        <v>0</v>
      </c>
      <c r="R35" s="28" t="e">
        <f>Q35/I33</f>
        <v>#DIV/0!</v>
      </c>
      <c r="S35" s="31"/>
      <c r="T35" s="30"/>
      <c r="U35" s="29">
        <f>S31+U32</f>
        <v>0</v>
      </c>
      <c r="V35" s="28" t="e">
        <f>U35/M33</f>
        <v>#DIV/0!</v>
      </c>
      <c r="W35" s="31"/>
      <c r="X35" s="30"/>
      <c r="Y35" s="29">
        <f>W31+Y32</f>
        <v>0</v>
      </c>
      <c r="Z35" s="28" t="e">
        <f>Y35/Q33</f>
        <v>#DIV/0!</v>
      </c>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c r="DA35" s="20"/>
      <c r="DB35" s="20"/>
      <c r="DC35" s="20"/>
      <c r="DD35" s="20"/>
      <c r="DE35" s="20"/>
      <c r="DF35" s="20"/>
      <c r="DG35" s="20"/>
      <c r="DH35" s="20"/>
      <c r="DI35" s="20"/>
      <c r="DJ35" s="20"/>
      <c r="DK35" s="20"/>
      <c r="DL35" s="20"/>
      <c r="DM35" s="20"/>
      <c r="DN35" s="20"/>
      <c r="DO35" s="20"/>
      <c r="DP35" s="20"/>
      <c r="DQ35" s="20"/>
      <c r="DR35" s="20"/>
      <c r="DS35" s="20"/>
      <c r="DT35" s="20"/>
      <c r="DU35" s="20"/>
      <c r="DV35" s="20"/>
      <c r="DW35" s="20"/>
      <c r="DX35" s="20"/>
      <c r="DY35" s="20"/>
      <c r="DZ35" s="20"/>
      <c r="EA35" s="20"/>
      <c r="EB35" s="20"/>
      <c r="EC35" s="20"/>
      <c r="ED35" s="20"/>
      <c r="EE35" s="20"/>
      <c r="EF35" s="20"/>
      <c r="EG35" s="20"/>
      <c r="EH35" s="20"/>
      <c r="EI35" s="20"/>
      <c r="EJ35" s="20"/>
      <c r="EK35" s="20"/>
      <c r="EL35" s="20"/>
      <c r="EM35" s="20"/>
      <c r="EN35" s="20"/>
      <c r="EO35" s="20"/>
      <c r="EP35" s="20"/>
      <c r="EQ35" s="20"/>
      <c r="ER35" s="20"/>
      <c r="ES35" s="20"/>
      <c r="ET35" s="20"/>
      <c r="EU35" s="20"/>
      <c r="EV35" s="20"/>
      <c r="EW35" s="20"/>
      <c r="EX35" s="20"/>
      <c r="EY35" s="20"/>
      <c r="EZ35" s="20"/>
      <c r="FA35" s="20"/>
      <c r="FB35" s="20"/>
      <c r="FC35" s="20"/>
      <c r="FD35" s="20"/>
      <c r="FE35" s="20"/>
      <c r="FF35" s="20"/>
      <c r="FG35" s="20"/>
      <c r="FH35" s="20"/>
      <c r="FI35" s="20"/>
      <c r="FJ35" s="20"/>
      <c r="FK35" s="20"/>
      <c r="FL35" s="20"/>
      <c r="FM35" s="20"/>
      <c r="FN35" s="20"/>
      <c r="FO35" s="20"/>
      <c r="FP35" s="20"/>
      <c r="FQ35" s="20"/>
      <c r="FR35" s="20"/>
      <c r="FS35" s="20"/>
      <c r="FT35" s="20"/>
      <c r="FU35" s="20"/>
      <c r="FV35" s="20"/>
      <c r="FW35" s="20"/>
      <c r="FX35" s="20"/>
      <c r="FY35" s="20"/>
      <c r="FZ35" s="20"/>
      <c r="GA35" s="20"/>
      <c r="GB35" s="20"/>
      <c r="GC35" s="20"/>
      <c r="GD35" s="20"/>
      <c r="GE35" s="20"/>
      <c r="GF35" s="20"/>
      <c r="GG35" s="20"/>
      <c r="GH35" s="20"/>
      <c r="GI35" s="20"/>
      <c r="GJ35" s="20"/>
      <c r="GK35" s="20"/>
      <c r="GL35" s="20"/>
      <c r="GM35" s="20"/>
      <c r="GN35" s="20"/>
      <c r="GO35" s="20"/>
      <c r="GP35" s="20"/>
      <c r="GQ35" s="20"/>
      <c r="GR35" s="20"/>
      <c r="GS35" s="20"/>
      <c r="GT35" s="20"/>
      <c r="GU35" s="20"/>
      <c r="GV35" s="20"/>
      <c r="GW35" s="20"/>
      <c r="GX35" s="20"/>
      <c r="GY35" s="20"/>
      <c r="GZ35" s="20"/>
      <c r="HA35" s="20"/>
      <c r="HB35" s="20"/>
      <c r="HC35" s="20"/>
      <c r="HD35" s="20"/>
      <c r="HE35" s="20"/>
      <c r="HF35" s="20"/>
      <c r="HG35" s="20"/>
      <c r="HH35" s="20"/>
      <c r="HI35" s="20"/>
      <c r="HJ35" s="20"/>
      <c r="HK35" s="20"/>
      <c r="HL35" s="20"/>
      <c r="HM35" s="20"/>
      <c r="HN35" s="20"/>
      <c r="HO35" s="20"/>
      <c r="HP35" s="20"/>
      <c r="HQ35" s="20"/>
      <c r="HR35" s="20"/>
      <c r="HS35" s="20"/>
      <c r="HT35" s="20"/>
      <c r="HU35" s="20"/>
      <c r="HV35" s="20"/>
      <c r="HW35" s="20"/>
      <c r="HX35" s="20"/>
      <c r="HY35" s="20"/>
      <c r="HZ35" s="20"/>
      <c r="IA35" s="20"/>
      <c r="IB35" s="20"/>
      <c r="IC35" s="20"/>
      <c r="ID35" s="20"/>
      <c r="IE35" s="20"/>
      <c r="IF35" s="20"/>
      <c r="IG35" s="20"/>
      <c r="IH35" s="20"/>
      <c r="II35" s="20"/>
      <c r="IJ35" s="20"/>
      <c r="IK35" s="20"/>
      <c r="IL35" s="20"/>
      <c r="IM35" s="20"/>
      <c r="IN35" s="20"/>
      <c r="IO35" s="20"/>
      <c r="IP35" s="20"/>
      <c r="IQ35" s="20"/>
      <c r="IR35" s="20"/>
    </row>
    <row r="36" spans="1:252">
      <c r="A36" s="35"/>
      <c r="B36" s="34" t="s">
        <v>482</v>
      </c>
      <c r="C36" s="33"/>
      <c r="D36" s="32"/>
      <c r="E36" s="32"/>
      <c r="F36" s="32"/>
      <c r="G36" s="31"/>
      <c r="H36" s="30"/>
      <c r="I36" s="29">
        <f>I35</f>
        <v>0</v>
      </c>
      <c r="J36" s="28">
        <f>J35</f>
        <v>0</v>
      </c>
      <c r="K36" s="31"/>
      <c r="L36" s="30"/>
      <c r="M36" s="29">
        <f>M35+I36</f>
        <v>0</v>
      </c>
      <c r="N36" s="28">
        <f>N35+J36</f>
        <v>0</v>
      </c>
      <c r="O36" s="31"/>
      <c r="P36" s="30"/>
      <c r="Q36" s="29">
        <f>Q35+M36</f>
        <v>0</v>
      </c>
      <c r="R36" s="28" t="e">
        <f>R35+N36</f>
        <v>#DIV/0!</v>
      </c>
      <c r="S36" s="31"/>
      <c r="T36" s="30"/>
      <c r="U36" s="29">
        <f>U35+Q36</f>
        <v>0</v>
      </c>
      <c r="V36" s="28" t="e">
        <f>V35+R36</f>
        <v>#DIV/0!</v>
      </c>
      <c r="W36" s="31"/>
      <c r="X36" s="30"/>
      <c r="Y36" s="29">
        <f>Y35+U36</f>
        <v>0</v>
      </c>
      <c r="Z36" s="28" t="e">
        <f>Z35+V36</f>
        <v>#DIV/0!</v>
      </c>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20"/>
      <c r="GM36" s="20"/>
      <c r="GN36" s="20"/>
      <c r="GO36" s="20"/>
      <c r="GP36" s="20"/>
      <c r="GQ36" s="20"/>
      <c r="GR36" s="20"/>
      <c r="GS36" s="20"/>
      <c r="GT36" s="20"/>
      <c r="GU36" s="20"/>
      <c r="GV36" s="20"/>
      <c r="GW36" s="20"/>
      <c r="GX36" s="20"/>
      <c r="GY36" s="20"/>
      <c r="GZ36" s="20"/>
      <c r="HA36" s="20"/>
      <c r="HB36" s="20"/>
      <c r="HC36" s="20"/>
      <c r="HD36" s="20"/>
      <c r="HE36" s="20"/>
      <c r="HF36" s="20"/>
      <c r="HG36" s="20"/>
      <c r="HH36" s="20"/>
      <c r="HI36" s="20"/>
      <c r="HJ36" s="20"/>
      <c r="HK36" s="20"/>
      <c r="HL36" s="20"/>
      <c r="HM36" s="20"/>
      <c r="HN36" s="20"/>
      <c r="HO36" s="20"/>
      <c r="HP36" s="20"/>
      <c r="HQ36" s="20"/>
      <c r="HR36" s="20"/>
      <c r="HS36" s="20"/>
      <c r="HT36" s="20"/>
      <c r="HU36" s="20"/>
      <c r="HV36" s="20"/>
      <c r="HW36" s="20"/>
      <c r="HX36" s="20"/>
      <c r="HY36" s="20"/>
      <c r="HZ36" s="20"/>
      <c r="IA36" s="20"/>
      <c r="IB36" s="20"/>
      <c r="IC36" s="20"/>
      <c r="ID36" s="20"/>
      <c r="IE36" s="20"/>
      <c r="IF36" s="20"/>
      <c r="IG36" s="20"/>
      <c r="IH36" s="20"/>
      <c r="II36" s="20"/>
      <c r="IJ36" s="20"/>
      <c r="IK36" s="20"/>
      <c r="IL36" s="20"/>
      <c r="IM36" s="20"/>
      <c r="IN36" s="20"/>
      <c r="IO36" s="20"/>
      <c r="IP36" s="20"/>
      <c r="IQ36" s="20"/>
      <c r="IR36" s="20"/>
    </row>
    <row r="37" spans="1:252" ht="13.8" thickBot="1">
      <c r="A37" s="27"/>
      <c r="B37" s="26"/>
      <c r="C37" s="25"/>
      <c r="D37" s="24"/>
      <c r="E37" s="24"/>
      <c r="F37" s="24"/>
      <c r="G37" s="23"/>
      <c r="H37" s="22"/>
      <c r="I37" s="22"/>
      <c r="J37" s="21"/>
      <c r="K37" s="23"/>
      <c r="L37" s="22"/>
      <c r="M37" s="22"/>
      <c r="N37" s="21"/>
      <c r="O37" s="23"/>
      <c r="P37" s="22"/>
      <c r="Q37" s="22"/>
      <c r="R37" s="21"/>
      <c r="S37" s="23"/>
      <c r="T37" s="22"/>
      <c r="U37" s="22"/>
      <c r="V37" s="21"/>
      <c r="W37" s="23"/>
      <c r="X37" s="22"/>
      <c r="Y37" s="22"/>
      <c r="Z37" s="21"/>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c r="DA37" s="20"/>
      <c r="DB37" s="20"/>
      <c r="DC37" s="20"/>
      <c r="DD37" s="20"/>
      <c r="DE37" s="20"/>
      <c r="DF37" s="20"/>
      <c r="DG37" s="20"/>
      <c r="DH37" s="20"/>
      <c r="DI37" s="20"/>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20"/>
      <c r="EK37" s="20"/>
      <c r="EL37" s="20"/>
      <c r="EM37" s="20"/>
      <c r="EN37" s="20"/>
      <c r="EO37" s="20"/>
      <c r="EP37" s="20"/>
      <c r="EQ37" s="20"/>
      <c r="ER37" s="20"/>
      <c r="ES37" s="20"/>
      <c r="ET37" s="20"/>
      <c r="EU37" s="20"/>
      <c r="EV37" s="20"/>
      <c r="EW37" s="20"/>
      <c r="EX37" s="20"/>
      <c r="EY37" s="20"/>
      <c r="EZ37" s="20"/>
      <c r="FA37" s="20"/>
      <c r="FB37" s="20"/>
      <c r="FC37" s="20"/>
      <c r="FD37" s="20"/>
      <c r="FE37" s="20"/>
      <c r="FF37" s="20"/>
      <c r="FG37" s="20"/>
      <c r="FH37" s="20"/>
      <c r="FI37" s="20"/>
      <c r="FJ37" s="20"/>
      <c r="FK37" s="20"/>
      <c r="FL37" s="20"/>
      <c r="FM37" s="20"/>
      <c r="FN37" s="20"/>
      <c r="FO37" s="20"/>
      <c r="FP37" s="20"/>
      <c r="FQ37" s="20"/>
      <c r="FR37" s="20"/>
      <c r="FS37" s="20"/>
      <c r="FT37" s="20"/>
      <c r="FU37" s="20"/>
      <c r="FV37" s="20"/>
      <c r="FW37" s="20"/>
      <c r="FX37" s="20"/>
      <c r="FY37" s="20"/>
      <c r="FZ37" s="20"/>
      <c r="GA37" s="20"/>
      <c r="GB37" s="20"/>
      <c r="GC37" s="20"/>
      <c r="GD37" s="20"/>
      <c r="GE37" s="20"/>
      <c r="GF37" s="20"/>
      <c r="GG37" s="20"/>
      <c r="GH37" s="20"/>
      <c r="GI37" s="20"/>
      <c r="GJ37" s="20"/>
      <c r="GK37" s="20"/>
      <c r="GL37" s="20"/>
      <c r="GM37" s="20"/>
      <c r="GN37" s="20"/>
      <c r="GO37" s="20"/>
      <c r="GP37" s="20"/>
      <c r="GQ37" s="20"/>
      <c r="GR37" s="20"/>
      <c r="GS37" s="20"/>
      <c r="GT37" s="20"/>
      <c r="GU37" s="20"/>
      <c r="GV37" s="20"/>
      <c r="GW37" s="20"/>
      <c r="GX37" s="20"/>
      <c r="GY37" s="20"/>
      <c r="GZ37" s="20"/>
      <c r="HA37" s="20"/>
      <c r="HB37" s="20"/>
      <c r="HC37" s="20"/>
      <c r="HD37" s="20"/>
      <c r="HE37" s="20"/>
      <c r="HF37" s="20"/>
      <c r="HG37" s="20"/>
      <c r="HH37" s="20"/>
      <c r="HI37" s="20"/>
      <c r="HJ37" s="20"/>
      <c r="HK37" s="20"/>
      <c r="HL37" s="20"/>
      <c r="HM37" s="20"/>
      <c r="HN37" s="20"/>
      <c r="HO37" s="20"/>
      <c r="HP37" s="20"/>
      <c r="HQ37" s="20"/>
      <c r="HR37" s="20"/>
      <c r="HS37" s="20"/>
      <c r="HT37" s="20"/>
      <c r="HU37" s="20"/>
      <c r="HV37" s="20"/>
      <c r="HW37" s="20"/>
      <c r="HX37" s="20"/>
      <c r="HY37" s="20"/>
      <c r="HZ37" s="20"/>
      <c r="IA37" s="20"/>
      <c r="IB37" s="20"/>
      <c r="IC37" s="20"/>
      <c r="ID37" s="20"/>
      <c r="IE37" s="20"/>
      <c r="IF37" s="20"/>
      <c r="IG37" s="20"/>
      <c r="IH37" s="20"/>
      <c r="II37" s="20"/>
      <c r="IJ37" s="20"/>
      <c r="IK37" s="20"/>
      <c r="IL37" s="20"/>
      <c r="IM37" s="20"/>
      <c r="IN37" s="20"/>
      <c r="IO37" s="20"/>
      <c r="IP37" s="20"/>
      <c r="IQ37" s="20"/>
      <c r="IR37" s="20"/>
    </row>
    <row r="38" spans="1:252">
      <c r="G38" s="19"/>
      <c r="H38" s="19"/>
    </row>
    <row r="39" spans="1:252">
      <c r="B39" s="18" t="s">
        <v>3</v>
      </c>
      <c r="C39" s="17"/>
      <c r="D39" s="16"/>
      <c r="E39" s="15"/>
      <c r="F39" s="15"/>
      <c r="G39" s="9"/>
      <c r="H39" s="9"/>
    </row>
    <row r="40" spans="1:252">
      <c r="B40" s="13" t="s">
        <v>2</v>
      </c>
      <c r="C40" s="12"/>
      <c r="D40" s="14"/>
      <c r="E40" s="10"/>
      <c r="F40" s="10"/>
      <c r="G40" s="9"/>
      <c r="H40" s="9"/>
    </row>
    <row r="41" spans="1:252">
      <c r="B41" s="13" t="s">
        <v>0</v>
      </c>
      <c r="C41" s="12"/>
      <c r="D41" s="11"/>
      <c r="E41" s="10"/>
      <c r="F41" s="10"/>
      <c r="G41" s="9"/>
      <c r="H41" s="9"/>
    </row>
    <row r="42" spans="1:252">
      <c r="B42" s="7"/>
      <c r="C42" s="7"/>
      <c r="D42" s="7"/>
      <c r="E42" s="7"/>
      <c r="F42" s="7"/>
      <c r="G42" s="9"/>
      <c r="H42" s="9"/>
    </row>
    <row r="43" spans="1:252">
      <c r="B43" s="7"/>
      <c r="C43" s="7"/>
      <c r="D43" s="7"/>
      <c r="E43" s="7"/>
      <c r="F43" s="7"/>
      <c r="G43" s="8"/>
      <c r="H43" s="8"/>
    </row>
    <row r="44" spans="1:252">
      <c r="B44" s="7"/>
      <c r="C44" s="7"/>
      <c r="D44" s="5"/>
      <c r="E44" s="6" t="s">
        <v>1</v>
      </c>
      <c r="F44" s="5"/>
    </row>
  </sheetData>
  <mergeCells count="1">
    <mergeCell ref="B2:J2"/>
  </mergeCells>
  <printOptions horizontalCentered="1" verticalCentered="1"/>
  <pageMargins left="0.31496062992125984" right="0.31496062992125984" top="0.39370078740157483" bottom="0.39370078740157483" header="0.31496062992125984" footer="0.31496062992125984"/>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5"/>
  <dimension ref="A1:G136"/>
  <sheetViews>
    <sheetView topLeftCell="A30" zoomScale="160" zoomScaleNormal="160" workbookViewId="0">
      <selection activeCell="B45" sqref="B45:G45"/>
    </sheetView>
  </sheetViews>
  <sheetFormatPr defaultColWidth="9.109375" defaultRowHeight="10.199999999999999"/>
  <cols>
    <col min="1" max="1" width="10.6640625" style="136" customWidth="1"/>
    <col min="2" max="2" width="9.109375" style="136"/>
    <col min="3" max="3" width="62.6640625" style="136" customWidth="1"/>
    <col min="4" max="4" width="9.109375" style="136"/>
    <col min="5" max="5" width="10.6640625" style="136" bestFit="1" customWidth="1"/>
    <col min="6" max="7" width="10.109375" style="136" bestFit="1" customWidth="1"/>
    <col min="8" max="16384" width="9.109375" style="136"/>
  </cols>
  <sheetData>
    <row r="1" spans="1:7">
      <c r="A1" s="135">
        <v>80000</v>
      </c>
      <c r="B1" s="295" t="s">
        <v>395</v>
      </c>
      <c r="C1" s="295"/>
      <c r="D1" s="295"/>
      <c r="E1" s="295"/>
      <c r="F1" s="295"/>
      <c r="G1" s="296"/>
    </row>
    <row r="2" spans="1:7" ht="20.399999999999999">
      <c r="A2" s="137" t="s">
        <v>511</v>
      </c>
      <c r="B2" s="138" t="s">
        <v>512</v>
      </c>
      <c r="C2" s="139" t="s">
        <v>513</v>
      </c>
      <c r="D2" s="139" t="s">
        <v>476</v>
      </c>
      <c r="E2" s="139" t="s">
        <v>514</v>
      </c>
      <c r="F2" s="138" t="s">
        <v>515</v>
      </c>
      <c r="G2" s="140" t="s">
        <v>469</v>
      </c>
    </row>
    <row r="3" spans="1:7">
      <c r="A3" s="141" t="s">
        <v>516</v>
      </c>
      <c r="B3" s="142">
        <v>227</v>
      </c>
      <c r="C3" s="142" t="s">
        <v>517</v>
      </c>
      <c r="D3" s="142" t="s">
        <v>518</v>
      </c>
      <c r="E3" s="143">
        <v>1.5</v>
      </c>
      <c r="F3" s="144"/>
      <c r="G3" s="145">
        <f>F3*E3</f>
        <v>0</v>
      </c>
    </row>
    <row r="4" spans="1:7">
      <c r="A4" s="141" t="s">
        <v>519</v>
      </c>
      <c r="B4" s="142">
        <v>8063</v>
      </c>
      <c r="C4" s="142" t="s">
        <v>520</v>
      </c>
      <c r="D4" s="142" t="s">
        <v>521</v>
      </c>
      <c r="E4" s="143">
        <v>0.4</v>
      </c>
      <c r="F4" s="144"/>
      <c r="G4" s="145">
        <f t="shared" ref="G4:G5" si="0">F4*E4</f>
        <v>0</v>
      </c>
    </row>
    <row r="5" spans="1:7">
      <c r="A5" s="146" t="s">
        <v>519</v>
      </c>
      <c r="B5" s="147">
        <v>8131</v>
      </c>
      <c r="C5" s="147" t="s">
        <v>522</v>
      </c>
      <c r="D5" s="147" t="s">
        <v>521</v>
      </c>
      <c r="E5" s="148">
        <v>0.4</v>
      </c>
      <c r="F5" s="149"/>
      <c r="G5" s="150">
        <f t="shared" si="0"/>
        <v>0</v>
      </c>
    </row>
    <row r="6" spans="1:7">
      <c r="F6" s="136" t="s">
        <v>523</v>
      </c>
      <c r="G6" s="151">
        <f>G3+G4+G5</f>
        <v>0</v>
      </c>
    </row>
    <row r="8" spans="1:7">
      <c r="A8" s="135">
        <v>80001</v>
      </c>
      <c r="B8" s="295" t="s">
        <v>454</v>
      </c>
      <c r="C8" s="295"/>
      <c r="D8" s="295"/>
      <c r="E8" s="295"/>
      <c r="F8" s="295"/>
      <c r="G8" s="296"/>
    </row>
    <row r="9" spans="1:7" ht="20.399999999999999">
      <c r="A9" s="137" t="s">
        <v>511</v>
      </c>
      <c r="B9" s="138" t="s">
        <v>512</v>
      </c>
      <c r="C9" s="139" t="s">
        <v>513</v>
      </c>
      <c r="D9" s="139" t="s">
        <v>476</v>
      </c>
      <c r="E9" s="139" t="s">
        <v>514</v>
      </c>
      <c r="F9" s="138" t="s">
        <v>515</v>
      </c>
      <c r="G9" s="140" t="s">
        <v>469</v>
      </c>
    </row>
    <row r="10" spans="1:7">
      <c r="A10" s="141" t="s">
        <v>519</v>
      </c>
      <c r="B10" s="142">
        <v>8125</v>
      </c>
      <c r="C10" s="142" t="s">
        <v>524</v>
      </c>
      <c r="D10" s="142" t="s">
        <v>521</v>
      </c>
      <c r="E10" s="143">
        <v>0.58099999999999996</v>
      </c>
      <c r="F10" s="144"/>
      <c r="G10" s="145">
        <f t="shared" ref="G10:G11" si="1">F10*E10</f>
        <v>0</v>
      </c>
    </row>
    <row r="11" spans="1:7">
      <c r="A11" s="146" t="s">
        <v>519</v>
      </c>
      <c r="B11" s="147">
        <v>8131</v>
      </c>
      <c r="C11" s="147" t="s">
        <v>522</v>
      </c>
      <c r="D11" s="147" t="s">
        <v>521</v>
      </c>
      <c r="E11" s="148">
        <v>0.24199999999999999</v>
      </c>
      <c r="F11" s="149"/>
      <c r="G11" s="150">
        <f t="shared" si="1"/>
        <v>0</v>
      </c>
    </row>
    <row r="12" spans="1:7">
      <c r="F12" s="136" t="s">
        <v>523</v>
      </c>
      <c r="G12" s="151">
        <f>G10+G11</f>
        <v>0</v>
      </c>
    </row>
    <row r="14" spans="1:7">
      <c r="A14" s="135">
        <v>80002</v>
      </c>
      <c r="B14" s="295" t="s">
        <v>451</v>
      </c>
      <c r="C14" s="295"/>
      <c r="D14" s="295"/>
      <c r="E14" s="295"/>
      <c r="F14" s="295"/>
      <c r="G14" s="296"/>
    </row>
    <row r="15" spans="1:7" ht="20.399999999999999">
      <c r="A15" s="137" t="s">
        <v>511</v>
      </c>
      <c r="B15" s="138" t="s">
        <v>512</v>
      </c>
      <c r="C15" s="139" t="s">
        <v>513</v>
      </c>
      <c r="D15" s="139" t="s">
        <v>476</v>
      </c>
      <c r="E15" s="139" t="s">
        <v>514</v>
      </c>
      <c r="F15" s="138" t="s">
        <v>515</v>
      </c>
      <c r="G15" s="140" t="s">
        <v>469</v>
      </c>
    </row>
    <row r="16" spans="1:7">
      <c r="A16" s="141" t="s">
        <v>516</v>
      </c>
      <c r="B16" s="142">
        <v>872</v>
      </c>
      <c r="C16" s="142" t="s">
        <v>525</v>
      </c>
      <c r="D16" s="142" t="s">
        <v>526</v>
      </c>
      <c r="E16" s="143">
        <v>0.21099999999999999</v>
      </c>
      <c r="F16" s="144"/>
      <c r="G16" s="145">
        <f>F16*E16</f>
        <v>0</v>
      </c>
    </row>
    <row r="17" spans="1:7">
      <c r="A17" s="141" t="s">
        <v>519</v>
      </c>
      <c r="B17" s="142">
        <v>8125</v>
      </c>
      <c r="C17" s="142" t="s">
        <v>524</v>
      </c>
      <c r="D17" s="142" t="s">
        <v>521</v>
      </c>
      <c r="E17" s="143">
        <v>0.3</v>
      </c>
      <c r="F17" s="144"/>
      <c r="G17" s="145">
        <f t="shared" ref="G17:G18" si="2">F17*E17</f>
        <v>0</v>
      </c>
    </row>
    <row r="18" spans="1:7">
      <c r="A18" s="146" t="s">
        <v>519</v>
      </c>
      <c r="B18" s="147">
        <v>8131</v>
      </c>
      <c r="C18" s="147" t="s">
        <v>522</v>
      </c>
      <c r="D18" s="147" t="s">
        <v>521</v>
      </c>
      <c r="E18" s="148">
        <v>0.4</v>
      </c>
      <c r="F18" s="149"/>
      <c r="G18" s="150">
        <f t="shared" si="2"/>
        <v>0</v>
      </c>
    </row>
    <row r="19" spans="1:7">
      <c r="F19" s="136" t="s">
        <v>523</v>
      </c>
      <c r="G19" s="151">
        <f>G16+G17+G18</f>
        <v>0</v>
      </c>
    </row>
    <row r="21" spans="1:7">
      <c r="A21" s="135">
        <v>80009</v>
      </c>
      <c r="B21" s="295" t="s">
        <v>79</v>
      </c>
      <c r="C21" s="295"/>
      <c r="D21" s="295"/>
      <c r="E21" s="295"/>
      <c r="F21" s="295"/>
      <c r="G21" s="296"/>
    </row>
    <row r="22" spans="1:7" ht="20.399999999999999">
      <c r="A22" s="137" t="s">
        <v>511</v>
      </c>
      <c r="B22" s="138" t="s">
        <v>512</v>
      </c>
      <c r="C22" s="139" t="s">
        <v>513</v>
      </c>
      <c r="D22" s="139" t="s">
        <v>476</v>
      </c>
      <c r="E22" s="139" t="s">
        <v>514</v>
      </c>
      <c r="F22" s="138" t="s">
        <v>515</v>
      </c>
      <c r="G22" s="140" t="s">
        <v>469</v>
      </c>
    </row>
    <row r="23" spans="1:7">
      <c r="A23" s="141" t="s">
        <v>516</v>
      </c>
      <c r="B23" s="142">
        <v>872</v>
      </c>
      <c r="C23" s="142" t="s">
        <v>525</v>
      </c>
      <c r="D23" s="142" t="s">
        <v>526</v>
      </c>
      <c r="E23" s="143">
        <v>0.2</v>
      </c>
      <c r="F23" s="144"/>
      <c r="G23" s="145">
        <f>F23*E23</f>
        <v>0</v>
      </c>
    </row>
    <row r="24" spans="1:7">
      <c r="A24" s="141" t="s">
        <v>516</v>
      </c>
      <c r="B24" s="142">
        <v>2170</v>
      </c>
      <c r="C24" s="142" t="s">
        <v>527</v>
      </c>
      <c r="D24" s="142" t="s">
        <v>476</v>
      </c>
      <c r="E24" s="143">
        <v>0.06</v>
      </c>
      <c r="F24" s="144"/>
      <c r="G24" s="145">
        <f t="shared" ref="G24:G29" si="3">F24*E24</f>
        <v>0</v>
      </c>
    </row>
    <row r="25" spans="1:7">
      <c r="A25" s="141" t="s">
        <v>516</v>
      </c>
      <c r="B25" s="142">
        <v>3303</v>
      </c>
      <c r="C25" s="142" t="s">
        <v>528</v>
      </c>
      <c r="D25" s="142" t="s">
        <v>25</v>
      </c>
      <c r="E25" s="143">
        <v>0.24</v>
      </c>
      <c r="F25" s="144"/>
      <c r="G25" s="145">
        <f t="shared" si="3"/>
        <v>0</v>
      </c>
    </row>
    <row r="26" spans="1:7">
      <c r="A26" s="141" t="s">
        <v>516</v>
      </c>
      <c r="B26" s="142">
        <v>3895</v>
      </c>
      <c r="C26" s="142" t="s">
        <v>529</v>
      </c>
      <c r="D26" s="142" t="s">
        <v>530</v>
      </c>
      <c r="E26" s="143">
        <v>0.24</v>
      </c>
      <c r="F26" s="144"/>
      <c r="G26" s="145">
        <f t="shared" si="3"/>
        <v>0</v>
      </c>
    </row>
    <row r="27" spans="1:7">
      <c r="A27" s="141" t="s">
        <v>516</v>
      </c>
      <c r="B27" s="142">
        <v>4456</v>
      </c>
      <c r="C27" s="142" t="s">
        <v>531</v>
      </c>
      <c r="D27" s="142" t="s">
        <v>532</v>
      </c>
      <c r="E27" s="143">
        <v>0.33</v>
      </c>
      <c r="F27" s="144"/>
      <c r="G27" s="145">
        <f t="shared" si="3"/>
        <v>0</v>
      </c>
    </row>
    <row r="28" spans="1:7">
      <c r="A28" s="141" t="s">
        <v>519</v>
      </c>
      <c r="B28" s="142">
        <v>5049</v>
      </c>
      <c r="C28" s="142" t="s">
        <v>533</v>
      </c>
      <c r="D28" s="142" t="s">
        <v>521</v>
      </c>
      <c r="E28" s="143">
        <v>0.3</v>
      </c>
      <c r="F28" s="144"/>
      <c r="G28" s="145">
        <f t="shared" si="3"/>
        <v>0</v>
      </c>
    </row>
    <row r="29" spans="1:7">
      <c r="A29" s="146" t="s">
        <v>519</v>
      </c>
      <c r="B29" s="147">
        <v>8119</v>
      </c>
      <c r="C29" s="147" t="s">
        <v>534</v>
      </c>
      <c r="D29" s="147" t="s">
        <v>521</v>
      </c>
      <c r="E29" s="148">
        <v>0.4</v>
      </c>
      <c r="F29" s="149"/>
      <c r="G29" s="150">
        <f t="shared" si="3"/>
        <v>0</v>
      </c>
    </row>
    <row r="30" spans="1:7">
      <c r="F30" s="136" t="s">
        <v>523</v>
      </c>
      <c r="G30" s="151">
        <f>G23+G28+G29+G24+G25+G26+G27</f>
        <v>0</v>
      </c>
    </row>
    <row r="32" spans="1:7">
      <c r="A32" s="135">
        <v>80005</v>
      </c>
      <c r="B32" s="295" t="s">
        <v>91</v>
      </c>
      <c r="C32" s="295"/>
      <c r="D32" s="295"/>
      <c r="E32" s="295"/>
      <c r="F32" s="295"/>
      <c r="G32" s="296"/>
    </row>
    <row r="33" spans="1:7" ht="20.399999999999999">
      <c r="A33" s="137" t="s">
        <v>511</v>
      </c>
      <c r="B33" s="138" t="s">
        <v>512</v>
      </c>
      <c r="C33" s="139" t="s">
        <v>513</v>
      </c>
      <c r="D33" s="139" t="s">
        <v>476</v>
      </c>
      <c r="E33" s="139" t="s">
        <v>514</v>
      </c>
      <c r="F33" s="138" t="s">
        <v>515</v>
      </c>
      <c r="G33" s="140" t="s">
        <v>469</v>
      </c>
    </row>
    <row r="34" spans="1:7">
      <c r="A34" s="141" t="s">
        <v>519</v>
      </c>
      <c r="B34" s="142">
        <v>8118</v>
      </c>
      <c r="C34" s="142" t="s">
        <v>535</v>
      </c>
      <c r="D34" s="142" t="s">
        <v>521</v>
      </c>
      <c r="E34" s="143">
        <v>1.4139999999999999</v>
      </c>
      <c r="F34" s="144"/>
      <c r="G34" s="145">
        <f t="shared" ref="G34:G35" si="4">F34*E34</f>
        <v>0</v>
      </c>
    </row>
    <row r="35" spans="1:7">
      <c r="A35" s="146" t="s">
        <v>519</v>
      </c>
      <c r="B35" s="147">
        <v>8125</v>
      </c>
      <c r="C35" s="147" t="s">
        <v>524</v>
      </c>
      <c r="D35" s="147" t="s">
        <v>521</v>
      </c>
      <c r="E35" s="148">
        <v>1.988</v>
      </c>
      <c r="F35" s="149"/>
      <c r="G35" s="150">
        <f t="shared" si="4"/>
        <v>0</v>
      </c>
    </row>
    <row r="36" spans="1:7">
      <c r="F36" s="136" t="s">
        <v>523</v>
      </c>
      <c r="G36" s="151">
        <f>G34+G35</f>
        <v>0</v>
      </c>
    </row>
    <row r="38" spans="1:7">
      <c r="A38" s="135">
        <v>80003</v>
      </c>
      <c r="B38" s="295" t="s">
        <v>411</v>
      </c>
      <c r="C38" s="295"/>
      <c r="D38" s="295"/>
      <c r="E38" s="295"/>
      <c r="F38" s="295"/>
      <c r="G38" s="296"/>
    </row>
    <row r="39" spans="1:7" ht="20.399999999999999">
      <c r="A39" s="137" t="s">
        <v>511</v>
      </c>
      <c r="B39" s="138" t="s">
        <v>512</v>
      </c>
      <c r="C39" s="139" t="s">
        <v>513</v>
      </c>
      <c r="D39" s="139" t="s">
        <v>476</v>
      </c>
      <c r="E39" s="139" t="s">
        <v>514</v>
      </c>
      <c r="F39" s="138" t="s">
        <v>515</v>
      </c>
      <c r="G39" s="140" t="s">
        <v>469</v>
      </c>
    </row>
    <row r="40" spans="1:7">
      <c r="A40" s="141" t="s">
        <v>516</v>
      </c>
      <c r="B40" s="142">
        <v>12444</v>
      </c>
      <c r="C40" s="142" t="s">
        <v>536</v>
      </c>
      <c r="D40" s="142" t="s">
        <v>521</v>
      </c>
      <c r="E40" s="142">
        <v>0.11</v>
      </c>
      <c r="F40" s="142"/>
      <c r="G40" s="145">
        <f>F40*E40</f>
        <v>0</v>
      </c>
    </row>
    <row r="41" spans="1:7">
      <c r="A41" s="141" t="s">
        <v>519</v>
      </c>
      <c r="B41" s="142">
        <v>8118</v>
      </c>
      <c r="C41" s="142" t="s">
        <v>537</v>
      </c>
      <c r="D41" s="142" t="s">
        <v>521</v>
      </c>
      <c r="E41" s="143">
        <v>0.11</v>
      </c>
      <c r="F41" s="144"/>
      <c r="G41" s="145">
        <f>F41*E41</f>
        <v>0</v>
      </c>
    </row>
    <row r="42" spans="1:7">
      <c r="A42" s="146" t="s">
        <v>519</v>
      </c>
      <c r="B42" s="147">
        <v>8125</v>
      </c>
      <c r="C42" s="147" t="s">
        <v>524</v>
      </c>
      <c r="D42" s="147" t="s">
        <v>521</v>
      </c>
      <c r="E42" s="148">
        <v>5.0000000000000001E-3</v>
      </c>
      <c r="F42" s="149"/>
      <c r="G42" s="150">
        <f t="shared" ref="G42" si="5">F42*E42</f>
        <v>0</v>
      </c>
    </row>
    <row r="43" spans="1:7">
      <c r="F43" s="136" t="s">
        <v>523</v>
      </c>
      <c r="G43" s="151">
        <f>G41+G42+G40</f>
        <v>0</v>
      </c>
    </row>
    <row r="45" spans="1:7">
      <c r="A45" s="135">
        <v>80004</v>
      </c>
      <c r="B45" s="295" t="s">
        <v>538</v>
      </c>
      <c r="C45" s="295"/>
      <c r="D45" s="295"/>
      <c r="E45" s="295"/>
      <c r="F45" s="295"/>
      <c r="G45" s="296"/>
    </row>
    <row r="46" spans="1:7" ht="20.399999999999999">
      <c r="A46" s="137" t="s">
        <v>511</v>
      </c>
      <c r="B46" s="138" t="s">
        <v>512</v>
      </c>
      <c r="C46" s="139" t="s">
        <v>513</v>
      </c>
      <c r="D46" s="139" t="s">
        <v>476</v>
      </c>
      <c r="E46" s="139" t="s">
        <v>514</v>
      </c>
      <c r="F46" s="138" t="s">
        <v>515</v>
      </c>
      <c r="G46" s="140" t="s">
        <v>469</v>
      </c>
    </row>
    <row r="47" spans="1:7">
      <c r="A47" s="152" t="s">
        <v>516</v>
      </c>
      <c r="B47" s="153">
        <v>1581</v>
      </c>
      <c r="C47" s="142" t="s">
        <v>539</v>
      </c>
      <c r="D47" s="142" t="s">
        <v>530</v>
      </c>
      <c r="E47" s="142">
        <v>0.14000000000000001</v>
      </c>
      <c r="F47" s="153"/>
      <c r="G47" s="145">
        <f t="shared" ref="G47:G49" si="6">F47*E47</f>
        <v>0</v>
      </c>
    </row>
    <row r="48" spans="1:7">
      <c r="A48" s="152" t="s">
        <v>516</v>
      </c>
      <c r="B48" s="153">
        <v>2162</v>
      </c>
      <c r="C48" s="142" t="s">
        <v>540</v>
      </c>
      <c r="D48" s="142" t="s">
        <v>530</v>
      </c>
      <c r="E48" s="142">
        <v>8.6199999999999992</v>
      </c>
      <c r="F48" s="153"/>
      <c r="G48" s="145">
        <f t="shared" si="6"/>
        <v>0</v>
      </c>
    </row>
    <row r="49" spans="1:7">
      <c r="A49" s="141" t="s">
        <v>516</v>
      </c>
      <c r="B49" s="142">
        <v>3437</v>
      </c>
      <c r="C49" s="142" t="s">
        <v>541</v>
      </c>
      <c r="D49" s="142" t="s">
        <v>25</v>
      </c>
      <c r="E49" s="142">
        <v>1.1000000000000001</v>
      </c>
      <c r="F49" s="142"/>
      <c r="G49" s="145">
        <f t="shared" si="6"/>
        <v>0</v>
      </c>
    </row>
    <row r="50" spans="1:7">
      <c r="A50" s="141" t="s">
        <v>519</v>
      </c>
      <c r="B50" s="142">
        <v>8118</v>
      </c>
      <c r="C50" s="142" t="s">
        <v>537</v>
      </c>
      <c r="D50" s="142" t="s">
        <v>521</v>
      </c>
      <c r="E50" s="143">
        <v>1.4750000000000001</v>
      </c>
      <c r="F50" s="144"/>
      <c r="G50" s="145">
        <f>F50*E50</f>
        <v>0</v>
      </c>
    </row>
    <row r="51" spans="1:7">
      <c r="A51" s="146" t="s">
        <v>519</v>
      </c>
      <c r="B51" s="147">
        <v>8125</v>
      </c>
      <c r="C51" s="147" t="s">
        <v>524</v>
      </c>
      <c r="D51" s="147" t="s">
        <v>521</v>
      </c>
      <c r="E51" s="148">
        <v>0.73799999999999999</v>
      </c>
      <c r="F51" s="149"/>
      <c r="G51" s="150">
        <f t="shared" ref="G51" si="7">F51*E51</f>
        <v>0</v>
      </c>
    </row>
    <row r="52" spans="1:7">
      <c r="F52" s="136" t="s">
        <v>523</v>
      </c>
      <c r="G52" s="151">
        <f>G50+G51+G49+G48+G47</f>
        <v>0</v>
      </c>
    </row>
    <row r="54" spans="1:7">
      <c r="A54" s="135">
        <v>80007</v>
      </c>
      <c r="B54" s="295" t="s">
        <v>403</v>
      </c>
      <c r="C54" s="295"/>
      <c r="D54" s="295"/>
      <c r="E54" s="295"/>
      <c r="F54" s="295"/>
      <c r="G54" s="296"/>
    </row>
    <row r="55" spans="1:7" ht="20.399999999999999">
      <c r="A55" s="137" t="s">
        <v>511</v>
      </c>
      <c r="B55" s="138" t="s">
        <v>512</v>
      </c>
      <c r="C55" s="139" t="s">
        <v>513</v>
      </c>
      <c r="D55" s="139" t="s">
        <v>476</v>
      </c>
      <c r="E55" s="139" t="s">
        <v>514</v>
      </c>
      <c r="F55" s="138" t="s">
        <v>515</v>
      </c>
      <c r="G55" s="140" t="s">
        <v>469</v>
      </c>
    </row>
    <row r="56" spans="1:7">
      <c r="A56" s="146" t="s">
        <v>519</v>
      </c>
      <c r="B56" s="147">
        <v>8125</v>
      </c>
      <c r="C56" s="147" t="s">
        <v>524</v>
      </c>
      <c r="D56" s="147" t="s">
        <v>521</v>
      </c>
      <c r="E56" s="148">
        <v>0.24399999999999999</v>
      </c>
      <c r="F56" s="149"/>
      <c r="G56" s="150">
        <f>F56*E56</f>
        <v>0</v>
      </c>
    </row>
    <row r="57" spans="1:7">
      <c r="F57" s="136" t="s">
        <v>523</v>
      </c>
      <c r="G57" s="151">
        <f>G56</f>
        <v>0</v>
      </c>
    </row>
    <row r="59" spans="1:7">
      <c r="A59" s="135">
        <v>80006</v>
      </c>
      <c r="B59" s="295" t="s">
        <v>402</v>
      </c>
      <c r="C59" s="295"/>
      <c r="D59" s="295"/>
      <c r="E59" s="295"/>
      <c r="F59" s="295"/>
      <c r="G59" s="296"/>
    </row>
    <row r="60" spans="1:7" ht="20.399999999999999">
      <c r="A60" s="137" t="s">
        <v>511</v>
      </c>
      <c r="B60" s="138" t="s">
        <v>512</v>
      </c>
      <c r="C60" s="139" t="s">
        <v>513</v>
      </c>
      <c r="D60" s="139" t="s">
        <v>476</v>
      </c>
      <c r="E60" s="139" t="s">
        <v>514</v>
      </c>
      <c r="F60" s="138" t="s">
        <v>515</v>
      </c>
      <c r="G60" s="140" t="s">
        <v>469</v>
      </c>
    </row>
    <row r="61" spans="1:7">
      <c r="A61" s="146" t="s">
        <v>516</v>
      </c>
      <c r="B61" s="147">
        <v>12445</v>
      </c>
      <c r="C61" s="147" t="s">
        <v>402</v>
      </c>
      <c r="D61" s="147" t="s">
        <v>78</v>
      </c>
      <c r="E61" s="148">
        <v>1.05</v>
      </c>
      <c r="F61" s="149"/>
      <c r="G61" s="150">
        <f>F61*E61</f>
        <v>0</v>
      </c>
    </row>
    <row r="62" spans="1:7">
      <c r="F62" s="136" t="s">
        <v>523</v>
      </c>
      <c r="G62" s="151">
        <f>G61</f>
        <v>0</v>
      </c>
    </row>
    <row r="64" spans="1:7">
      <c r="A64" s="135">
        <v>80008</v>
      </c>
      <c r="B64" s="295" t="s">
        <v>399</v>
      </c>
      <c r="C64" s="295"/>
      <c r="D64" s="295"/>
      <c r="E64" s="295"/>
      <c r="F64" s="295"/>
      <c r="G64" s="296"/>
    </row>
    <row r="65" spans="1:7" ht="20.399999999999999">
      <c r="A65" s="137" t="s">
        <v>511</v>
      </c>
      <c r="B65" s="138" t="s">
        <v>512</v>
      </c>
      <c r="C65" s="139" t="s">
        <v>513</v>
      </c>
      <c r="D65" s="139" t="s">
        <v>476</v>
      </c>
      <c r="E65" s="139" t="s">
        <v>514</v>
      </c>
      <c r="F65" s="138" t="s">
        <v>515</v>
      </c>
      <c r="G65" s="140" t="s">
        <v>469</v>
      </c>
    </row>
    <row r="66" spans="1:7">
      <c r="A66" s="152" t="s">
        <v>516</v>
      </c>
      <c r="B66" s="153">
        <v>2430</v>
      </c>
      <c r="C66" s="142" t="s">
        <v>542</v>
      </c>
      <c r="D66" s="142" t="s">
        <v>476</v>
      </c>
      <c r="E66" s="142">
        <v>1.3</v>
      </c>
      <c r="F66" s="153"/>
      <c r="G66" s="145">
        <f t="shared" ref="G66:G67" si="8">F66*E66</f>
        <v>0</v>
      </c>
    </row>
    <row r="67" spans="1:7">
      <c r="A67" s="141" t="s">
        <v>516</v>
      </c>
      <c r="B67" s="142">
        <v>4655</v>
      </c>
      <c r="C67" s="142" t="s">
        <v>543</v>
      </c>
      <c r="D67" s="142" t="s">
        <v>532</v>
      </c>
      <c r="E67" s="142">
        <v>2</v>
      </c>
      <c r="F67" s="142"/>
      <c r="G67" s="145">
        <f t="shared" si="8"/>
        <v>0</v>
      </c>
    </row>
    <row r="68" spans="1:7">
      <c r="A68" s="141" t="s">
        <v>519</v>
      </c>
      <c r="B68" s="142">
        <v>5049</v>
      </c>
      <c r="C68" s="142" t="s">
        <v>533</v>
      </c>
      <c r="D68" s="142" t="s">
        <v>521</v>
      </c>
      <c r="E68" s="143">
        <v>0.2</v>
      </c>
      <c r="F68" s="144"/>
      <c r="G68" s="145">
        <f>F68*E68</f>
        <v>0</v>
      </c>
    </row>
    <row r="69" spans="1:7">
      <c r="A69" s="146" t="s">
        <v>519</v>
      </c>
      <c r="B69" s="147">
        <v>8119</v>
      </c>
      <c r="C69" s="147" t="s">
        <v>534</v>
      </c>
      <c r="D69" s="147" t="s">
        <v>521</v>
      </c>
      <c r="E69" s="148">
        <v>0.4</v>
      </c>
      <c r="F69" s="149"/>
      <c r="G69" s="150">
        <f t="shared" ref="G69" si="9">F69*E69</f>
        <v>0</v>
      </c>
    </row>
    <row r="70" spans="1:7">
      <c r="F70" s="136" t="s">
        <v>523</v>
      </c>
      <c r="G70" s="151">
        <f>G68+G69+G67+G66</f>
        <v>0</v>
      </c>
    </row>
    <row r="72" spans="1:7">
      <c r="A72" s="135">
        <v>80010</v>
      </c>
      <c r="B72" s="295" t="s">
        <v>144</v>
      </c>
      <c r="C72" s="295"/>
      <c r="D72" s="295"/>
      <c r="E72" s="295"/>
      <c r="F72" s="295"/>
      <c r="G72" s="296"/>
    </row>
    <row r="73" spans="1:7" ht="20.399999999999999">
      <c r="A73" s="137" t="s">
        <v>511</v>
      </c>
      <c r="B73" s="138" t="s">
        <v>512</v>
      </c>
      <c r="C73" s="139" t="s">
        <v>513</v>
      </c>
      <c r="D73" s="139" t="s">
        <v>476</v>
      </c>
      <c r="E73" s="139" t="s">
        <v>514</v>
      </c>
      <c r="F73" s="138" t="s">
        <v>515</v>
      </c>
      <c r="G73" s="140" t="s">
        <v>469</v>
      </c>
    </row>
    <row r="74" spans="1:7">
      <c r="A74" s="152" t="s">
        <v>516</v>
      </c>
      <c r="B74" s="153">
        <v>2797</v>
      </c>
      <c r="C74" s="142" t="s">
        <v>544</v>
      </c>
      <c r="D74" s="142" t="s">
        <v>78</v>
      </c>
      <c r="E74" s="142">
        <v>1.02</v>
      </c>
      <c r="F74" s="153"/>
      <c r="G74" s="145">
        <f t="shared" ref="G74" si="10">F74*E74</f>
        <v>0</v>
      </c>
    </row>
    <row r="75" spans="1:7">
      <c r="A75" s="141" t="s">
        <v>519</v>
      </c>
      <c r="B75" s="142">
        <v>8066</v>
      </c>
      <c r="C75" s="142" t="s">
        <v>545</v>
      </c>
      <c r="D75" s="142" t="s">
        <v>521</v>
      </c>
      <c r="E75" s="143">
        <v>0.13600000000000001</v>
      </c>
      <c r="F75" s="144"/>
      <c r="G75" s="145">
        <f>F75*E75</f>
        <v>0</v>
      </c>
    </row>
    <row r="76" spans="1:7">
      <c r="A76" s="146" t="s">
        <v>519</v>
      </c>
      <c r="B76" s="147">
        <v>8081</v>
      </c>
      <c r="C76" s="147" t="s">
        <v>546</v>
      </c>
      <c r="D76" s="147" t="s">
        <v>521</v>
      </c>
      <c r="E76" s="148">
        <v>0.13600000000000001</v>
      </c>
      <c r="F76" s="149"/>
      <c r="G76" s="150">
        <f t="shared" ref="G76" si="11">F76*E76</f>
        <v>0</v>
      </c>
    </row>
    <row r="77" spans="1:7">
      <c r="F77" s="136" t="s">
        <v>523</v>
      </c>
      <c r="G77" s="151">
        <f>G75+G76+G74</f>
        <v>0</v>
      </c>
    </row>
    <row r="79" spans="1:7">
      <c r="A79" s="135">
        <v>80011</v>
      </c>
      <c r="B79" s="295" t="s">
        <v>377</v>
      </c>
      <c r="C79" s="295"/>
      <c r="D79" s="295"/>
      <c r="E79" s="295"/>
      <c r="F79" s="295"/>
      <c r="G79" s="296"/>
    </row>
    <row r="80" spans="1:7" ht="20.399999999999999">
      <c r="A80" s="137" t="s">
        <v>511</v>
      </c>
      <c r="B80" s="138" t="s">
        <v>512</v>
      </c>
      <c r="C80" s="139" t="s">
        <v>513</v>
      </c>
      <c r="D80" s="139" t="s">
        <v>476</v>
      </c>
      <c r="E80" s="139" t="s">
        <v>514</v>
      </c>
      <c r="F80" s="138" t="s">
        <v>515</v>
      </c>
      <c r="G80" s="140" t="s">
        <v>469</v>
      </c>
    </row>
    <row r="81" spans="1:7">
      <c r="A81" s="152" t="s">
        <v>516</v>
      </c>
      <c r="B81" s="153">
        <v>743</v>
      </c>
      <c r="C81" s="142" t="s">
        <v>547</v>
      </c>
      <c r="D81" s="142" t="s">
        <v>78</v>
      </c>
      <c r="E81" s="142">
        <v>1.05</v>
      </c>
      <c r="F81" s="153"/>
      <c r="G81" s="145">
        <f t="shared" ref="G81:G82" si="12">F81*E81</f>
        <v>0</v>
      </c>
    </row>
    <row r="82" spans="1:7">
      <c r="A82" s="152" t="s">
        <v>516</v>
      </c>
      <c r="B82" s="153">
        <v>7841</v>
      </c>
      <c r="C82" s="142" t="s">
        <v>548</v>
      </c>
      <c r="D82" s="142" t="s">
        <v>279</v>
      </c>
      <c r="E82" s="142">
        <v>0.34379999999999999</v>
      </c>
      <c r="F82" s="153"/>
      <c r="G82" s="145">
        <f t="shared" si="12"/>
        <v>0</v>
      </c>
    </row>
    <row r="83" spans="1:7">
      <c r="A83" s="141" t="s">
        <v>519</v>
      </c>
      <c r="B83" s="142">
        <v>8118</v>
      </c>
      <c r="C83" s="142" t="s">
        <v>535</v>
      </c>
      <c r="D83" s="142" t="s">
        <v>521</v>
      </c>
      <c r="E83" s="143">
        <v>0.2</v>
      </c>
      <c r="F83" s="144"/>
      <c r="G83" s="145">
        <f>F83*E83</f>
        <v>0</v>
      </c>
    </row>
    <row r="84" spans="1:7">
      <c r="A84" s="146" t="s">
        <v>519</v>
      </c>
      <c r="B84" s="147">
        <v>8125</v>
      </c>
      <c r="C84" s="147" t="s">
        <v>524</v>
      </c>
      <c r="D84" s="147" t="s">
        <v>521</v>
      </c>
      <c r="E84" s="148">
        <v>0.6</v>
      </c>
      <c r="F84" s="149"/>
      <c r="G84" s="150">
        <f t="shared" ref="G84" si="13">F84*E84</f>
        <v>0</v>
      </c>
    </row>
    <row r="85" spans="1:7">
      <c r="F85" s="136" t="s">
        <v>523</v>
      </c>
      <c r="G85" s="151">
        <f>G83+G84+G81</f>
        <v>0</v>
      </c>
    </row>
    <row r="87" spans="1:7">
      <c r="A87" s="135">
        <v>80012</v>
      </c>
      <c r="B87" s="295" t="s">
        <v>549</v>
      </c>
      <c r="C87" s="295"/>
      <c r="D87" s="295"/>
      <c r="E87" s="295"/>
      <c r="F87" s="295"/>
      <c r="G87" s="296"/>
    </row>
    <row r="88" spans="1:7" ht="20.399999999999999">
      <c r="A88" s="137" t="s">
        <v>511</v>
      </c>
      <c r="B88" s="138" t="s">
        <v>512</v>
      </c>
      <c r="C88" s="139" t="s">
        <v>513</v>
      </c>
      <c r="D88" s="139" t="s">
        <v>476</v>
      </c>
      <c r="E88" s="139" t="s">
        <v>514</v>
      </c>
      <c r="F88" s="138" t="s">
        <v>515</v>
      </c>
      <c r="G88" s="140" t="s">
        <v>469</v>
      </c>
    </row>
    <row r="89" spans="1:7">
      <c r="A89" s="152" t="s">
        <v>516</v>
      </c>
      <c r="B89" s="153">
        <v>4637</v>
      </c>
      <c r="C89" s="142" t="s">
        <v>550</v>
      </c>
      <c r="D89" s="142" t="s">
        <v>279</v>
      </c>
      <c r="E89" s="142">
        <v>1.3</v>
      </c>
      <c r="F89" s="153"/>
      <c r="G89" s="145">
        <f t="shared" ref="G89:G90" si="14">F89*E89</f>
        <v>0</v>
      </c>
    </row>
    <row r="90" spans="1:7">
      <c r="A90" s="146" t="s">
        <v>519</v>
      </c>
      <c r="B90" s="147">
        <v>8125</v>
      </c>
      <c r="C90" s="147" t="s">
        <v>524</v>
      </c>
      <c r="D90" s="147" t="s">
        <v>521</v>
      </c>
      <c r="E90" s="148">
        <v>5.1219999999999999</v>
      </c>
      <c r="F90" s="149"/>
      <c r="G90" s="150">
        <f t="shared" si="14"/>
        <v>0</v>
      </c>
    </row>
    <row r="91" spans="1:7">
      <c r="F91" s="136" t="s">
        <v>523</v>
      </c>
      <c r="G91" s="151">
        <f>G90+G89</f>
        <v>0</v>
      </c>
    </row>
    <row r="93" spans="1:7">
      <c r="A93" s="135">
        <v>80013</v>
      </c>
      <c r="B93" s="295" t="s">
        <v>65</v>
      </c>
      <c r="C93" s="295"/>
      <c r="D93" s="295"/>
      <c r="E93" s="295"/>
      <c r="F93" s="295"/>
      <c r="G93" s="296"/>
    </row>
    <row r="94" spans="1:7" ht="20.399999999999999">
      <c r="A94" s="137" t="s">
        <v>511</v>
      </c>
      <c r="B94" s="138" t="s">
        <v>512</v>
      </c>
      <c r="C94" s="139" t="s">
        <v>513</v>
      </c>
      <c r="D94" s="139" t="s">
        <v>476</v>
      </c>
      <c r="E94" s="139" t="s">
        <v>514</v>
      </c>
      <c r="F94" s="138" t="s">
        <v>515</v>
      </c>
      <c r="G94" s="140" t="s">
        <v>469</v>
      </c>
    </row>
    <row r="95" spans="1:7">
      <c r="A95" s="152" t="s">
        <v>519</v>
      </c>
      <c r="B95" s="153">
        <v>8118</v>
      </c>
      <c r="C95" s="142" t="s">
        <v>535</v>
      </c>
      <c r="D95" s="142" t="s">
        <v>521</v>
      </c>
      <c r="E95" s="142">
        <v>2.58E-2</v>
      </c>
      <c r="F95" s="153"/>
      <c r="G95" s="145">
        <f t="shared" ref="G95:G96" si="15">F95*E95</f>
        <v>0</v>
      </c>
    </row>
    <row r="96" spans="1:7">
      <c r="A96" s="146" t="s">
        <v>519</v>
      </c>
      <c r="B96" s="147">
        <v>8125</v>
      </c>
      <c r="C96" s="147" t="s">
        <v>524</v>
      </c>
      <c r="D96" s="147" t="s">
        <v>521</v>
      </c>
      <c r="E96" s="148">
        <v>5.0700000000000002E-2</v>
      </c>
      <c r="F96" s="149"/>
      <c r="G96" s="150">
        <f t="shared" si="15"/>
        <v>0</v>
      </c>
    </row>
    <row r="97" spans="1:7">
      <c r="F97" s="136" t="s">
        <v>523</v>
      </c>
      <c r="G97" s="151">
        <f>G96+G95</f>
        <v>0</v>
      </c>
    </row>
    <row r="99" spans="1:7">
      <c r="A99" s="135">
        <v>80014</v>
      </c>
      <c r="B99" s="295" t="s">
        <v>62</v>
      </c>
      <c r="C99" s="295"/>
      <c r="D99" s="295"/>
      <c r="E99" s="295"/>
      <c r="F99" s="295"/>
      <c r="G99" s="296"/>
    </row>
    <row r="100" spans="1:7" ht="20.399999999999999">
      <c r="A100" s="137" t="s">
        <v>511</v>
      </c>
      <c r="B100" s="138" t="s">
        <v>512</v>
      </c>
      <c r="C100" s="139" t="s">
        <v>513</v>
      </c>
      <c r="D100" s="139" t="s">
        <v>476</v>
      </c>
      <c r="E100" s="139" t="s">
        <v>514</v>
      </c>
      <c r="F100" s="138" t="s">
        <v>515</v>
      </c>
      <c r="G100" s="140" t="s">
        <v>469</v>
      </c>
    </row>
    <row r="101" spans="1:7">
      <c r="A101" s="152" t="s">
        <v>516</v>
      </c>
      <c r="B101" s="153">
        <v>3031</v>
      </c>
      <c r="C101" s="142" t="s">
        <v>551</v>
      </c>
      <c r="D101" s="142" t="s">
        <v>25</v>
      </c>
      <c r="E101" s="142">
        <v>1.2465999999999999</v>
      </c>
      <c r="F101" s="153"/>
      <c r="G101" s="145">
        <f t="shared" ref="G101:G103" si="16">F101*E101</f>
        <v>0</v>
      </c>
    </row>
    <row r="102" spans="1:7">
      <c r="A102" s="152" t="s">
        <v>519</v>
      </c>
      <c r="B102" s="153">
        <v>8092</v>
      </c>
      <c r="C102" s="142" t="s">
        <v>552</v>
      </c>
      <c r="D102" s="142" t="s">
        <v>521</v>
      </c>
      <c r="E102" s="142">
        <v>0.45660000000000001</v>
      </c>
      <c r="F102" s="153"/>
      <c r="G102" s="145">
        <f t="shared" si="16"/>
        <v>0</v>
      </c>
    </row>
    <row r="103" spans="1:7">
      <c r="A103" s="146" t="s">
        <v>519</v>
      </c>
      <c r="B103" s="147">
        <v>8125</v>
      </c>
      <c r="C103" s="147" t="s">
        <v>524</v>
      </c>
      <c r="D103" s="147" t="s">
        <v>521</v>
      </c>
      <c r="E103" s="148">
        <v>0.45660000000000001</v>
      </c>
      <c r="F103" s="149"/>
      <c r="G103" s="150">
        <f t="shared" si="16"/>
        <v>0</v>
      </c>
    </row>
    <row r="104" spans="1:7">
      <c r="F104" s="136" t="s">
        <v>523</v>
      </c>
      <c r="G104" s="151">
        <f>G103+G102+G101</f>
        <v>0</v>
      </c>
    </row>
    <row r="106" spans="1:7">
      <c r="A106" s="135">
        <v>80015</v>
      </c>
      <c r="B106" s="295" t="s">
        <v>110</v>
      </c>
      <c r="C106" s="295"/>
      <c r="D106" s="295"/>
      <c r="E106" s="295"/>
      <c r="F106" s="295"/>
      <c r="G106" s="296"/>
    </row>
    <row r="107" spans="1:7" ht="20.399999999999999">
      <c r="A107" s="137" t="s">
        <v>511</v>
      </c>
      <c r="B107" s="138" t="s">
        <v>512</v>
      </c>
      <c r="C107" s="139" t="s">
        <v>513</v>
      </c>
      <c r="D107" s="139" t="s">
        <v>476</v>
      </c>
      <c r="E107" s="139" t="s">
        <v>514</v>
      </c>
      <c r="F107" s="138" t="s">
        <v>515</v>
      </c>
      <c r="G107" s="140" t="s">
        <v>469</v>
      </c>
    </row>
    <row r="108" spans="1:7">
      <c r="A108" s="152" t="s">
        <v>516</v>
      </c>
      <c r="B108" s="153">
        <v>1468</v>
      </c>
      <c r="C108" s="142" t="s">
        <v>553</v>
      </c>
      <c r="D108" s="142" t="s">
        <v>532</v>
      </c>
      <c r="E108" s="142">
        <v>5.0000000000000001E-3</v>
      </c>
      <c r="F108" s="153"/>
      <c r="G108" s="145">
        <f t="shared" ref="G108:G109" si="17">F108*E108</f>
        <v>0</v>
      </c>
    </row>
    <row r="109" spans="1:7">
      <c r="A109" s="146" t="s">
        <v>519</v>
      </c>
      <c r="B109" s="147">
        <v>5049</v>
      </c>
      <c r="C109" s="147" t="s">
        <v>533</v>
      </c>
      <c r="D109" s="147" t="s">
        <v>521</v>
      </c>
      <c r="E109" s="148">
        <v>0.1</v>
      </c>
      <c r="F109" s="149"/>
      <c r="G109" s="150">
        <f t="shared" si="17"/>
        <v>0</v>
      </c>
    </row>
    <row r="110" spans="1:7">
      <c r="F110" s="136" t="s">
        <v>523</v>
      </c>
      <c r="G110" s="151">
        <f>G109+G108</f>
        <v>0</v>
      </c>
    </row>
    <row r="112" spans="1:7">
      <c r="A112" s="135">
        <v>80016</v>
      </c>
      <c r="B112" s="295" t="s">
        <v>70</v>
      </c>
      <c r="C112" s="295"/>
      <c r="D112" s="295"/>
      <c r="E112" s="295"/>
      <c r="F112" s="295"/>
      <c r="G112" s="296"/>
    </row>
    <row r="113" spans="1:7" ht="20.399999999999999">
      <c r="A113" s="137" t="s">
        <v>511</v>
      </c>
      <c r="B113" s="138" t="s">
        <v>512</v>
      </c>
      <c r="C113" s="139" t="s">
        <v>513</v>
      </c>
      <c r="D113" s="139" t="s">
        <v>476</v>
      </c>
      <c r="E113" s="139" t="s">
        <v>514</v>
      </c>
      <c r="F113" s="138" t="s">
        <v>515</v>
      </c>
      <c r="G113" s="140" t="s">
        <v>469</v>
      </c>
    </row>
    <row r="114" spans="1:7">
      <c r="A114" s="152" t="s">
        <v>516</v>
      </c>
      <c r="B114" s="153">
        <v>12446</v>
      </c>
      <c r="C114" s="142" t="s">
        <v>554</v>
      </c>
      <c r="D114" s="142" t="s">
        <v>476</v>
      </c>
      <c r="E114" s="142">
        <v>1</v>
      </c>
      <c r="F114" s="153"/>
      <c r="G114" s="145">
        <f t="shared" ref="G114:G115" si="18">F114*E114</f>
        <v>0</v>
      </c>
    </row>
    <row r="115" spans="1:7">
      <c r="A115" s="146" t="s">
        <v>519</v>
      </c>
      <c r="B115" s="147">
        <v>8125</v>
      </c>
      <c r="C115" s="147" t="s">
        <v>524</v>
      </c>
      <c r="D115" s="147" t="s">
        <v>521</v>
      </c>
      <c r="E115" s="148">
        <v>0.27300000000000002</v>
      </c>
      <c r="F115" s="149"/>
      <c r="G115" s="150">
        <f t="shared" si="18"/>
        <v>0</v>
      </c>
    </row>
    <row r="116" spans="1:7">
      <c r="F116" s="136" t="s">
        <v>523</v>
      </c>
      <c r="G116" s="151">
        <f>G115+G114</f>
        <v>0</v>
      </c>
    </row>
    <row r="118" spans="1:7">
      <c r="A118" s="135">
        <v>80017</v>
      </c>
      <c r="B118" s="295" t="s">
        <v>70</v>
      </c>
      <c r="C118" s="295"/>
      <c r="D118" s="295"/>
      <c r="E118" s="295"/>
      <c r="F118" s="295"/>
      <c r="G118" s="296"/>
    </row>
    <row r="119" spans="1:7" ht="20.399999999999999">
      <c r="A119" s="137" t="s">
        <v>511</v>
      </c>
      <c r="B119" s="138" t="s">
        <v>512</v>
      </c>
      <c r="C119" s="139" t="s">
        <v>513</v>
      </c>
      <c r="D119" s="139" t="s">
        <v>476</v>
      </c>
      <c r="E119" s="139" t="s">
        <v>514</v>
      </c>
      <c r="F119" s="138" t="s">
        <v>515</v>
      </c>
      <c r="G119" s="140" t="s">
        <v>469</v>
      </c>
    </row>
    <row r="120" spans="1:7">
      <c r="A120" s="152" t="s">
        <v>516</v>
      </c>
      <c r="B120" s="153">
        <v>12446</v>
      </c>
      <c r="C120" s="142" t="s">
        <v>554</v>
      </c>
      <c r="D120" s="142" t="s">
        <v>476</v>
      </c>
      <c r="E120" s="142">
        <v>1</v>
      </c>
      <c r="F120" s="153"/>
      <c r="G120" s="145">
        <f t="shared" ref="G120:G121" si="19">F120*E120</f>
        <v>0</v>
      </c>
    </row>
    <row r="121" spans="1:7">
      <c r="A121" s="146" t="s">
        <v>519</v>
      </c>
      <c r="B121" s="147">
        <v>8125</v>
      </c>
      <c r="C121" s="147" t="s">
        <v>524</v>
      </c>
      <c r="D121" s="147" t="s">
        <v>521</v>
      </c>
      <c r="E121" s="148">
        <v>0.27300000000000002</v>
      </c>
      <c r="F121" s="149"/>
      <c r="G121" s="150">
        <f t="shared" si="19"/>
        <v>0</v>
      </c>
    </row>
    <row r="122" spans="1:7">
      <c r="F122" s="136" t="s">
        <v>523</v>
      </c>
      <c r="G122" s="151">
        <f>G121+G120</f>
        <v>0</v>
      </c>
    </row>
    <row r="124" spans="1:7">
      <c r="A124" s="135">
        <v>80020</v>
      </c>
      <c r="B124" s="295" t="s">
        <v>555</v>
      </c>
      <c r="C124" s="295"/>
      <c r="D124" s="295"/>
      <c r="E124" s="295"/>
      <c r="F124" s="295"/>
      <c r="G124" s="296"/>
    </row>
    <row r="125" spans="1:7" ht="20.399999999999999">
      <c r="A125" s="137" t="s">
        <v>511</v>
      </c>
      <c r="B125" s="138" t="s">
        <v>512</v>
      </c>
      <c r="C125" s="139" t="s">
        <v>513</v>
      </c>
      <c r="D125" s="139" t="s">
        <v>476</v>
      </c>
      <c r="E125" s="139" t="s">
        <v>514</v>
      </c>
      <c r="F125" s="138" t="s">
        <v>515</v>
      </c>
      <c r="G125" s="140" t="s">
        <v>469</v>
      </c>
    </row>
    <row r="126" spans="1:7" ht="12" thickBot="1">
      <c r="A126" s="141" t="s">
        <v>516</v>
      </c>
      <c r="B126" s="142">
        <v>915</v>
      </c>
      <c r="C126" s="154" t="s">
        <v>556</v>
      </c>
      <c r="D126" s="142" t="s">
        <v>557</v>
      </c>
      <c r="E126" s="142">
        <v>0.14399300000000001</v>
      </c>
      <c r="F126" s="142"/>
      <c r="G126" s="145">
        <f>F126*E126</f>
        <v>0</v>
      </c>
    </row>
    <row r="127" spans="1:7" ht="12" thickBot="1">
      <c r="A127" s="141" t="s">
        <v>519</v>
      </c>
      <c r="B127" s="142">
        <v>8063</v>
      </c>
      <c r="C127" s="154" t="s">
        <v>558</v>
      </c>
      <c r="D127" s="142" t="s">
        <v>521</v>
      </c>
      <c r="E127" s="143">
        <v>4.4997000000000002E-2</v>
      </c>
      <c r="F127" s="144"/>
      <c r="G127" s="145">
        <f>F127*E127</f>
        <v>0</v>
      </c>
    </row>
    <row r="128" spans="1:7">
      <c r="A128" s="146" t="s">
        <v>519</v>
      </c>
      <c r="B128" s="147">
        <v>8086</v>
      </c>
      <c r="C128" s="147" t="s">
        <v>520</v>
      </c>
      <c r="D128" s="147" t="s">
        <v>521</v>
      </c>
      <c r="E128" s="148">
        <v>4.4997000000000002E-2</v>
      </c>
      <c r="F128" s="149"/>
      <c r="G128" s="150">
        <f t="shared" ref="G128" si="20">F128*E128</f>
        <v>0</v>
      </c>
    </row>
    <row r="129" spans="1:7">
      <c r="F129" s="136" t="s">
        <v>523</v>
      </c>
      <c r="G129" s="151">
        <f>G127+G128+G126</f>
        <v>0</v>
      </c>
    </row>
    <row r="131" spans="1:7">
      <c r="A131" s="135">
        <v>80021</v>
      </c>
      <c r="B131" s="295" t="s">
        <v>426</v>
      </c>
      <c r="C131" s="295"/>
      <c r="D131" s="295"/>
      <c r="E131" s="295"/>
      <c r="F131" s="295"/>
      <c r="G131" s="296"/>
    </row>
    <row r="132" spans="1:7" ht="20.399999999999999">
      <c r="A132" s="137" t="s">
        <v>511</v>
      </c>
      <c r="B132" s="138" t="s">
        <v>512</v>
      </c>
      <c r="C132" s="139" t="s">
        <v>513</v>
      </c>
      <c r="D132" s="139" t="s">
        <v>476</v>
      </c>
      <c r="E132" s="139" t="s">
        <v>514</v>
      </c>
      <c r="F132" s="138" t="s">
        <v>515</v>
      </c>
      <c r="G132" s="140" t="s">
        <v>469</v>
      </c>
    </row>
    <row r="133" spans="1:7" ht="12" thickBot="1">
      <c r="A133" s="141" t="s">
        <v>516</v>
      </c>
      <c r="B133" s="142">
        <v>915</v>
      </c>
      <c r="C133" s="154" t="s">
        <v>559</v>
      </c>
      <c r="D133" s="142" t="s">
        <v>557</v>
      </c>
      <c r="E133" s="142">
        <v>3.69</v>
      </c>
      <c r="F133" s="142"/>
      <c r="G133" s="145">
        <f>F133*E133</f>
        <v>0</v>
      </c>
    </row>
    <row r="134" spans="1:7" ht="12" thickBot="1">
      <c r="A134" s="141" t="s">
        <v>519</v>
      </c>
      <c r="B134" s="142">
        <v>8063</v>
      </c>
      <c r="C134" s="154" t="s">
        <v>558</v>
      </c>
      <c r="D134" s="142" t="s">
        <v>521</v>
      </c>
      <c r="E134" s="143">
        <v>1.5</v>
      </c>
      <c r="F134" s="144"/>
      <c r="G134" s="145">
        <f>F134*E134</f>
        <v>0</v>
      </c>
    </row>
    <row r="135" spans="1:7">
      <c r="A135" s="146" t="s">
        <v>519</v>
      </c>
      <c r="B135" s="147">
        <v>8086</v>
      </c>
      <c r="C135" s="147" t="s">
        <v>520</v>
      </c>
      <c r="D135" s="147" t="s">
        <v>521</v>
      </c>
      <c r="E135" s="148">
        <v>1.5</v>
      </c>
      <c r="F135" s="149"/>
      <c r="G135" s="150">
        <f t="shared" ref="G135" si="21">F135*E135</f>
        <v>0</v>
      </c>
    </row>
    <row r="136" spans="1:7">
      <c r="F136" s="136" t="s">
        <v>523</v>
      </c>
      <c r="G136" s="151">
        <f>G134+G135+G133</f>
        <v>0</v>
      </c>
    </row>
  </sheetData>
  <mergeCells count="20">
    <mergeCell ref="B124:G124"/>
    <mergeCell ref="B131:G131"/>
    <mergeCell ref="B87:G87"/>
    <mergeCell ref="B93:G93"/>
    <mergeCell ref="B99:G99"/>
    <mergeCell ref="B106:G106"/>
    <mergeCell ref="B112:G112"/>
    <mergeCell ref="B118:G118"/>
    <mergeCell ref="B79:G79"/>
    <mergeCell ref="B1:G1"/>
    <mergeCell ref="B8:G8"/>
    <mergeCell ref="B14:G14"/>
    <mergeCell ref="B21:G21"/>
    <mergeCell ref="B32:G32"/>
    <mergeCell ref="B38:G38"/>
    <mergeCell ref="B45:G45"/>
    <mergeCell ref="B54:G54"/>
    <mergeCell ref="B59:G59"/>
    <mergeCell ref="B64:G64"/>
    <mergeCell ref="B72:G72"/>
  </mergeCells>
  <pageMargins left="0.511811024" right="0.511811024" top="0.78740157499999996" bottom="0.78740157499999996" header="0.31496062000000002" footer="0.31496062000000002"/>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6861dfd-4953-45fb-8660-fadfe0dbb7dd">
      <Terms xmlns="http://schemas.microsoft.com/office/infopath/2007/PartnerControls"/>
    </lcf76f155ced4ddcb4097134ff3c332f>
    <TaxCatchAll xmlns="061d7ba1-1689-4981-9f66-727b0b57c8e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9BF5EEE516C244DA01B1F77DB18A740" ma:contentTypeVersion="17" ma:contentTypeDescription="Crie um novo documento." ma:contentTypeScope="" ma:versionID="1cf9a6fa861fd35dc6470fbd086b8bc8">
  <xsd:schema xmlns:xsd="http://www.w3.org/2001/XMLSchema" xmlns:xs="http://www.w3.org/2001/XMLSchema" xmlns:p="http://schemas.microsoft.com/office/2006/metadata/properties" xmlns:ns2="e6861dfd-4953-45fb-8660-fadfe0dbb7dd" xmlns:ns3="061d7ba1-1689-4981-9f66-727b0b57c8e2" targetNamespace="http://schemas.microsoft.com/office/2006/metadata/properties" ma:root="true" ma:fieldsID="57489f3b0c715ad51f7e2f2c5bdfde19" ns2:_="" ns3:_="">
    <xsd:import namespace="e6861dfd-4953-45fb-8660-fadfe0dbb7dd"/>
    <xsd:import namespace="061d7ba1-1689-4981-9f66-727b0b57c8e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861dfd-4953-45fb-8660-fadfe0dbb7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Marcações de imagem" ma:readOnly="false" ma:fieldId="{5cf76f15-5ced-4ddc-b409-7134ff3c332f}" ma:taxonomyMulti="true" ma:sspId="304c866b-9ba9-4a57-b44b-da9453c287d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1d7ba1-1689-4981-9f66-727b0b57c8e2"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element name="TaxCatchAll" ma:index="23" nillable="true" ma:displayName="Taxonomy Catch All Column" ma:hidden="true" ma:list="{120d6380-1b46-4da6-b80c-5a80c3759a31}" ma:internalName="TaxCatchAll" ma:showField="CatchAllData" ma:web="061d7ba1-1689-4981-9f66-727b0b57c8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E2180C-9133-403E-B984-C221F21871DF}">
  <ds:schemaRefs>
    <ds:schemaRef ds:uri="http://schemas.microsoft.com/office/2006/metadata/properties"/>
    <ds:schemaRef ds:uri="http://schemas.microsoft.com/office/infopath/2007/PartnerControls"/>
    <ds:schemaRef ds:uri="e6861dfd-4953-45fb-8660-fadfe0dbb7dd"/>
    <ds:schemaRef ds:uri="061d7ba1-1689-4981-9f66-727b0b57c8e2"/>
  </ds:schemaRefs>
</ds:datastoreItem>
</file>

<file path=customXml/itemProps2.xml><?xml version="1.0" encoding="utf-8"?>
<ds:datastoreItem xmlns:ds="http://schemas.openxmlformats.org/officeDocument/2006/customXml" ds:itemID="{FCBF695B-E085-4561-9936-51B645F5D1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861dfd-4953-45fb-8660-fadfe0dbb7dd"/>
    <ds:schemaRef ds:uri="061d7ba1-1689-4981-9f66-727b0b57c8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7678062-2193-4A90-AF03-12B16F1213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1</vt:i4>
      </vt:variant>
    </vt:vector>
  </HeadingPairs>
  <TitlesOfParts>
    <vt:vector size="4" baseType="lpstr">
      <vt:lpstr>CUSTO (COM VALORES)</vt:lpstr>
      <vt:lpstr>Cronograma FF (COM VALORES)</vt:lpstr>
      <vt:lpstr>COMPOSIÇÃO</vt:lpstr>
      <vt:lpstr>'CUSTO (COM VALORES)'!Area_de_impressao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Matheus de Cezaro Menegatti</dc:creator>
  <cp:lastModifiedBy>NAYARA FERNANDES</cp:lastModifiedBy>
  <cp:lastPrinted>2023-11-14T17:05:49Z</cp:lastPrinted>
  <dcterms:created xsi:type="dcterms:W3CDTF">2023-03-28T13:18:05Z</dcterms:created>
  <dcterms:modified xsi:type="dcterms:W3CDTF">2023-11-14T17:05:52Z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0x01010039BF5EEE516C244DA01B1F77DB18A740</vt:lpwstr>
  </property>
</Properties>
</file>